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260" yWindow="0" windowWidth="34560" windowHeight="19180" tabRatio="500"/>
  </bookViews>
  <sheets>
    <sheet name="Sheet1" sheetId="1" r:id="rId1"/>
    <sheet name="Sheet2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22" i="1"/>
  <c r="O11"/>
  <c r="O12"/>
  <c r="O13"/>
  <c r="O14"/>
  <c r="O15"/>
  <c r="O16"/>
  <c r="O17"/>
  <c r="O18"/>
  <c r="O19"/>
  <c r="O20"/>
  <c r="O21"/>
  <c r="O22"/>
  <c r="O23"/>
  <c r="O24"/>
  <c r="Q11"/>
  <c r="Q12"/>
  <c r="Q13"/>
  <c r="Q14"/>
  <c r="Q15"/>
  <c r="Q16"/>
  <c r="Q17"/>
  <c r="Q18"/>
  <c r="Q19"/>
  <c r="Q20"/>
  <c r="Q21"/>
  <c r="Q23"/>
  <c r="Q24"/>
  <c r="S11"/>
  <c r="S12"/>
  <c r="S13"/>
  <c r="S14"/>
  <c r="S15"/>
  <c r="S16"/>
  <c r="S17"/>
  <c r="S18"/>
  <c r="S19"/>
  <c r="S20"/>
  <c r="S21"/>
  <c r="S22"/>
  <c r="S23"/>
  <c r="S24"/>
  <c r="G32"/>
  <c r="F37"/>
  <c r="F11"/>
  <c r="F12"/>
  <c r="F13"/>
  <c r="G37"/>
  <c r="F14"/>
  <c r="F15"/>
  <c r="F16"/>
  <c r="F17"/>
  <c r="I37"/>
  <c r="F18"/>
  <c r="F19"/>
  <c r="F20"/>
  <c r="F21"/>
  <c r="J37"/>
  <c r="F22"/>
  <c r="F23"/>
  <c r="K37"/>
  <c r="F24"/>
  <c r="F25"/>
  <c r="F26"/>
  <c r="F27"/>
  <c r="F28"/>
  <c r="F29"/>
  <c r="C32"/>
  <c r="D37"/>
  <c r="E11"/>
  <c r="E12"/>
  <c r="E13"/>
  <c r="E14"/>
  <c r="E15"/>
  <c r="E16"/>
  <c r="E17"/>
  <c r="E18"/>
  <c r="E19"/>
  <c r="E20"/>
  <c r="E21"/>
  <c r="E37"/>
  <c r="E22"/>
  <c r="E23"/>
  <c r="E24"/>
  <c r="E25"/>
  <c r="E26"/>
  <c r="E27"/>
  <c r="E28"/>
  <c r="E29"/>
  <c r="B32"/>
  <c r="B37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D32"/>
  <c r="D48"/>
  <c r="C48"/>
  <c r="J11"/>
  <c r="S10"/>
  <c r="Q10"/>
  <c r="O10"/>
  <c r="J48"/>
  <c r="K11"/>
  <c r="K12"/>
  <c r="K13"/>
  <c r="K48"/>
  <c r="K14"/>
  <c r="K15"/>
  <c r="K16"/>
  <c r="K17"/>
  <c r="L48"/>
  <c r="K18"/>
  <c r="K19"/>
  <c r="K20"/>
  <c r="K21"/>
  <c r="K22"/>
  <c r="K23"/>
  <c r="M48"/>
  <c r="K24"/>
  <c r="K25"/>
  <c r="K26"/>
  <c r="K27"/>
  <c r="K28"/>
  <c r="K29"/>
  <c r="F32"/>
  <c r="J12"/>
  <c r="J13"/>
  <c r="E48"/>
  <c r="J14"/>
  <c r="J15"/>
  <c r="J16"/>
  <c r="J17"/>
  <c r="F48"/>
  <c r="J18"/>
  <c r="J19"/>
  <c r="J20"/>
  <c r="J21"/>
  <c r="G48"/>
  <c r="J22"/>
  <c r="J23"/>
  <c r="I48"/>
  <c r="J24"/>
  <c r="J25"/>
  <c r="J26"/>
  <c r="J27"/>
  <c r="J28"/>
  <c r="J29"/>
  <c r="E32"/>
  <c r="K10"/>
  <c r="J10"/>
</calcChain>
</file>

<file path=xl/sharedStrings.xml><?xml version="1.0" encoding="utf-8"?>
<sst xmlns="http://schemas.openxmlformats.org/spreadsheetml/2006/main" count="137" uniqueCount="97">
  <si>
    <t>Mastic Coverage on Flanged Joints, Flanged Valves                                            &amp; Dresser Couplings Only</t>
    <phoneticPr fontId="3" type="noConversion"/>
  </si>
  <si>
    <t xml:space="preserve"> </t>
    <phoneticPr fontId="3" type="noConversion"/>
  </si>
  <si>
    <t>1 in tape overlap coverage -6</t>
    <phoneticPr fontId="3" type="noConversion"/>
  </si>
  <si>
    <t>1 in tape overlap coverage - 8</t>
    <phoneticPr fontId="3" type="noConversion"/>
  </si>
  <si>
    <t>1 in tape overlap coverage - 12</t>
    <phoneticPr fontId="3" type="noConversion"/>
  </si>
  <si>
    <t>DO NOT ALTER DATA - Tape Coverage</t>
    <phoneticPr fontId="3" type="noConversion"/>
  </si>
  <si>
    <t>DO NOT ALTER DATA - Protective Outerwraps</t>
    <phoneticPr fontId="3" type="noConversion"/>
  </si>
  <si>
    <t>Denso Glass Outerwrap</t>
    <phoneticPr fontId="3" type="noConversion"/>
  </si>
  <si>
    <t>Denso Utility Tape</t>
    <phoneticPr fontId="3" type="noConversion"/>
  </si>
  <si>
    <t>Denso PVC Tape (Colored)</t>
    <phoneticPr fontId="3" type="noConversion"/>
  </si>
  <si>
    <t>Denso Poly-Wrap</t>
    <phoneticPr fontId="3" type="noConversion"/>
  </si>
  <si>
    <t>Denso Fiber-Wrap</t>
    <phoneticPr fontId="3" type="noConversion"/>
  </si>
  <si>
    <t>Select Protective Outerwrap</t>
    <phoneticPr fontId="3" type="noConversion"/>
  </si>
  <si>
    <t>Select Primer</t>
    <phoneticPr fontId="3" type="noConversion"/>
  </si>
  <si>
    <t>Denso Paste</t>
    <phoneticPr fontId="3" type="noConversion"/>
  </si>
  <si>
    <t>Denso Paste S105</t>
    <phoneticPr fontId="3" type="noConversion"/>
  </si>
  <si>
    <t>Denso Primer D</t>
    <phoneticPr fontId="3" type="noConversion"/>
  </si>
  <si>
    <t>Primer Coverage</t>
    <phoneticPr fontId="3" type="noConversion"/>
  </si>
  <si>
    <t>Denso Hi-Tack Primer</t>
    <phoneticPr fontId="3" type="noConversion"/>
  </si>
  <si>
    <t>Select Tape</t>
    <phoneticPr fontId="3" type="noConversion"/>
  </si>
  <si>
    <t>Densyl Tape</t>
    <phoneticPr fontId="3" type="noConversion"/>
  </si>
  <si>
    <t>Denso ColorTape</t>
    <phoneticPr fontId="3" type="noConversion"/>
  </si>
  <si>
    <t>Denso Hotline Tape</t>
    <phoneticPr fontId="3" type="noConversion"/>
  </si>
  <si>
    <t>Denso Hi-Tack Tape</t>
    <phoneticPr fontId="3" type="noConversion"/>
  </si>
  <si>
    <t>Denso WB Tape</t>
    <phoneticPr fontId="3" type="noConversion"/>
  </si>
  <si>
    <t>Densyl KF Tape</t>
    <phoneticPr fontId="3" type="noConversion"/>
  </si>
  <si>
    <t>Denso Marine Piling Tape</t>
    <phoneticPr fontId="3" type="noConversion"/>
  </si>
  <si>
    <t>Denso LT Tape</t>
    <phoneticPr fontId="3" type="noConversion"/>
  </si>
  <si>
    <t>55% Tape Coverage</t>
    <phoneticPr fontId="3" type="noConversion"/>
  </si>
  <si>
    <t>55% Tape Coverage - 8 in</t>
    <phoneticPr fontId="3" type="noConversion"/>
  </si>
  <si>
    <t>1 in tape overlap coverage - 2</t>
    <phoneticPr fontId="3" type="noConversion"/>
  </si>
  <si>
    <t>1 in tape overlap coverage - 4</t>
    <phoneticPr fontId="3" type="noConversion"/>
  </si>
  <si>
    <t>2"</t>
    <phoneticPr fontId="3" type="noConversion"/>
  </si>
  <si>
    <t>4"</t>
    <phoneticPr fontId="3" type="noConversion"/>
  </si>
  <si>
    <t>6"</t>
    <phoneticPr fontId="3" type="noConversion"/>
  </si>
  <si>
    <t>8"</t>
    <phoneticPr fontId="3" type="noConversion"/>
  </si>
  <si>
    <t>12"</t>
    <phoneticPr fontId="3" type="noConversion"/>
  </si>
  <si>
    <t>Pipe               Size</t>
    <phoneticPr fontId="3" type="noConversion"/>
  </si>
  <si>
    <t>Recommended Tape Width Needed Per Pipe Size*</t>
    <phoneticPr fontId="3" type="noConversion"/>
  </si>
  <si>
    <t>Pipe               Size                     (inches)</t>
    <phoneticPr fontId="3" type="noConversion"/>
  </si>
  <si>
    <t>Pipe OD                (Inches)</t>
    <phoneticPr fontId="3" type="noConversion"/>
  </si>
  <si>
    <t>Tape Coverage on Pipe Only</t>
    <phoneticPr fontId="3" type="noConversion"/>
  </si>
  <si>
    <t>Protective Outerwrap Coverage on Pipe Only</t>
    <phoneticPr fontId="3" type="noConversion"/>
  </si>
  <si>
    <t>Enter # of Flanged Joints</t>
    <phoneticPr fontId="3" type="noConversion"/>
  </si>
  <si>
    <t>Enter # of Flanged Valves</t>
    <phoneticPr fontId="3" type="noConversion"/>
  </si>
  <si>
    <t>Enter # of Dresser Couplings</t>
    <phoneticPr fontId="3" type="noConversion"/>
  </si>
  <si>
    <t>Select Protective Outerwrap</t>
  </si>
  <si>
    <t>Select Mastic</t>
  </si>
  <si>
    <t>Select Tape</t>
  </si>
  <si>
    <t>Select Primer</t>
    <phoneticPr fontId="3" type="noConversion"/>
  </si>
  <si>
    <t>Select Tape</t>
    <phoneticPr fontId="3" type="noConversion"/>
  </si>
  <si>
    <t>Select Mastic</t>
    <phoneticPr fontId="3" type="noConversion"/>
  </si>
  <si>
    <t xml:space="preserve">  Select Primer </t>
    <phoneticPr fontId="3" type="noConversion"/>
  </si>
  <si>
    <t>Select Outerwrap</t>
    <phoneticPr fontId="3" type="noConversion"/>
  </si>
  <si>
    <t>When selecting product, please click in the blue box and than click on the drop down arrow to display available listings.</t>
    <phoneticPr fontId="3" type="noConversion"/>
  </si>
  <si>
    <t>Select Mastic</t>
    <phoneticPr fontId="3" type="noConversion"/>
  </si>
  <si>
    <t>Densyl Mastic</t>
    <phoneticPr fontId="3" type="noConversion"/>
  </si>
  <si>
    <t>Denso Profiling Mastic</t>
    <phoneticPr fontId="3" type="noConversion"/>
  </si>
  <si>
    <t>Densyl Mastic Blankets</t>
    <phoneticPr fontId="3" type="noConversion"/>
  </si>
  <si>
    <t>Flanged Joint</t>
    <phoneticPr fontId="3" type="noConversion"/>
  </si>
  <si>
    <t>Flanged Valve</t>
    <phoneticPr fontId="3" type="noConversion"/>
  </si>
  <si>
    <t>Dresser Coupling</t>
    <phoneticPr fontId="3" type="noConversion"/>
  </si>
  <si>
    <t>Densyl Mastic</t>
    <phoneticPr fontId="3" type="noConversion"/>
  </si>
  <si>
    <t>Pipe size</t>
    <phoneticPr fontId="3" type="noConversion"/>
  </si>
  <si>
    <t>Denso Profiling Mastic</t>
    <phoneticPr fontId="3" type="noConversion"/>
  </si>
  <si>
    <t>Densyl Mastic Blankets - Each</t>
    <phoneticPr fontId="3" type="noConversion"/>
  </si>
  <si>
    <t>Cases of Mastic Needed</t>
    <phoneticPr fontId="3" type="noConversion"/>
  </si>
  <si>
    <t>55% Tape Coverage - 12 in</t>
    <phoneticPr fontId="3" type="noConversion"/>
  </si>
  <si>
    <t>Enter Data in Blue Areas</t>
    <phoneticPr fontId="3" type="noConversion"/>
  </si>
  <si>
    <t>55% Overlap Case of Tape Required</t>
  </si>
  <si>
    <t>55% Overlap Case of Tape Required</t>
    <phoneticPr fontId="3" type="noConversion"/>
  </si>
  <si>
    <t>1 inch Overlap Case of Tape Required</t>
  </si>
  <si>
    <t>1 inch Overlap Case of Tape Required</t>
    <phoneticPr fontId="3" type="noConversion"/>
  </si>
  <si>
    <t>55% Overlap Case of Protective Outerwrap Required</t>
    <phoneticPr fontId="3" type="noConversion"/>
  </si>
  <si>
    <t>1 Inch Overlap Case of Protective Outerwrap Required</t>
    <phoneticPr fontId="3" type="noConversion"/>
  </si>
  <si>
    <t>Primer / Paste Required</t>
  </si>
  <si>
    <t>Primer / Paste Required</t>
    <phoneticPr fontId="3" type="noConversion"/>
  </si>
  <si>
    <t>CASES</t>
    <phoneticPr fontId="3" type="noConversion"/>
  </si>
  <si>
    <t>Total Qty. Required</t>
    <phoneticPr fontId="3" type="noConversion"/>
  </si>
  <si>
    <t>55% Tape Coverage - 2 in</t>
    <phoneticPr fontId="3" type="noConversion"/>
  </si>
  <si>
    <t>Recommended Outerwrap Width Needed Per Pipe Size*</t>
    <phoneticPr fontId="3" type="noConversion"/>
  </si>
  <si>
    <r>
      <t xml:space="preserve">2" </t>
    </r>
    <r>
      <rPr>
        <b/>
        <sz val="10"/>
        <color indexed="48"/>
        <rFont val="Verdana"/>
      </rPr>
      <t>/ 3" for Glass Outerwrap</t>
    </r>
    <phoneticPr fontId="3" type="noConversion"/>
  </si>
  <si>
    <r>
      <t>2"</t>
    </r>
    <r>
      <rPr>
        <b/>
        <sz val="10"/>
        <color indexed="48"/>
        <rFont val="Verdana"/>
      </rPr>
      <t xml:space="preserve"> / 3" for Glass Outerwrap</t>
    </r>
    <phoneticPr fontId="3" type="noConversion"/>
  </si>
  <si>
    <t>55% Tape Coverage - 3 in</t>
    <phoneticPr fontId="3" type="noConversion"/>
  </si>
  <si>
    <t>55% Tape Coverage - 4 in</t>
    <phoneticPr fontId="3" type="noConversion"/>
  </si>
  <si>
    <t>55% Tape Coverage - 6 in</t>
    <phoneticPr fontId="3" type="noConversion"/>
  </si>
  <si>
    <t>55% Tape Coverage - 12 in</t>
    <phoneticPr fontId="3" type="noConversion"/>
  </si>
  <si>
    <r>
      <t xml:space="preserve">2" </t>
    </r>
    <r>
      <rPr>
        <b/>
        <sz val="10"/>
        <color indexed="48"/>
        <rFont val="Verdana"/>
      </rPr>
      <t>/ 3" for Glass Outerwrap</t>
    </r>
    <phoneticPr fontId="3" type="noConversion"/>
  </si>
  <si>
    <r>
      <t xml:space="preserve">6" </t>
    </r>
    <r>
      <rPr>
        <b/>
        <sz val="10"/>
        <color indexed="48"/>
        <rFont val="Verdana"/>
      </rPr>
      <t>/ 4" for Glass Outerwrap</t>
    </r>
    <phoneticPr fontId="3" type="noConversion"/>
  </si>
  <si>
    <r>
      <t xml:space="preserve">6" </t>
    </r>
    <r>
      <rPr>
        <b/>
        <sz val="10"/>
        <color indexed="48"/>
        <rFont val="Verdana"/>
      </rPr>
      <t>/ 8" for Glass Outerwrap</t>
    </r>
    <phoneticPr fontId="3" type="noConversion"/>
  </si>
  <si>
    <r>
      <t>12"*</t>
    </r>
    <r>
      <rPr>
        <b/>
        <sz val="10"/>
        <color indexed="48"/>
        <rFont val="Verdana"/>
      </rPr>
      <t xml:space="preserve"> / 8"**</t>
    </r>
    <r>
      <rPr>
        <b/>
        <sz val="10"/>
        <color indexed="11"/>
        <rFont val="Verdana"/>
      </rPr>
      <t xml:space="preserve"> /</t>
    </r>
    <r>
      <rPr>
        <b/>
        <sz val="10"/>
        <color indexed="10"/>
        <rFont val="Verdana"/>
      </rPr>
      <t xml:space="preserve"> </t>
    </r>
    <r>
      <rPr>
        <b/>
        <sz val="10"/>
        <color indexed="57"/>
        <rFont val="Verdana"/>
      </rPr>
      <t>6"***</t>
    </r>
    <phoneticPr fontId="3" type="noConversion"/>
  </si>
  <si>
    <t xml:space="preserve">             6"*** - Denso Utility Tape &amp; Denso PVC Tape</t>
    <phoneticPr fontId="3" type="noConversion"/>
  </si>
  <si>
    <t xml:space="preserve">             8"** - Denso Glass Outerwrap</t>
    <phoneticPr fontId="3" type="noConversion"/>
  </si>
  <si>
    <t>Notes: 12"* -Denso Fiber-Wrap &amp; Denso Poly-Wrap</t>
    <phoneticPr fontId="3" type="noConversion"/>
  </si>
  <si>
    <t>Enter Length of Pipe Run         (Feet)</t>
    <phoneticPr fontId="3" type="noConversion"/>
  </si>
  <si>
    <t>Quantity Estimate Calculator - Petrolatum Products</t>
    <phoneticPr fontId="3" type="noConversion"/>
  </si>
  <si>
    <t xml:space="preserve">           ver 109.1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</si>
</sst>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00"/>
  </numFmts>
  <fonts count="18">
    <font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  <font>
      <b/>
      <sz val="14"/>
      <color indexed="9"/>
      <name val="Verdana"/>
    </font>
    <font>
      <b/>
      <sz val="10"/>
      <color indexed="10"/>
      <name val="Verdana"/>
    </font>
    <font>
      <sz val="10"/>
      <name val="Arial"/>
    </font>
    <font>
      <b/>
      <sz val="14"/>
      <name val="Verdana"/>
    </font>
    <font>
      <sz val="10"/>
      <name val="Verdana"/>
    </font>
    <font>
      <b/>
      <sz val="12"/>
      <name val="Verdana"/>
    </font>
    <font>
      <b/>
      <sz val="10"/>
      <color indexed="48"/>
      <name val="Verdana"/>
    </font>
    <font>
      <b/>
      <sz val="10"/>
      <color indexed="57"/>
      <name val="Verdana"/>
    </font>
    <font>
      <b/>
      <sz val="10"/>
      <color indexed="11"/>
      <name val="Verdana"/>
    </font>
    <font>
      <b/>
      <u/>
      <sz val="10"/>
      <color indexed="9"/>
      <name val="Verdana"/>
    </font>
    <font>
      <sz val="10"/>
      <color indexed="9"/>
      <name val="Verdana"/>
    </font>
    <font>
      <b/>
      <sz val="18"/>
      <color indexed="9"/>
      <name val="Verdana"/>
    </font>
    <font>
      <b/>
      <sz val="18"/>
      <color indexed="10"/>
      <name val="Verdana"/>
    </font>
    <font>
      <sz val="18"/>
      <color indexed="10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3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Fill="1"/>
    <xf numFmtId="0" fontId="0" fillId="3" borderId="6" xfId="0" applyFill="1" applyBorder="1" applyAlignment="1">
      <alignment horizontal="center" vertical="center" wrapText="1"/>
    </xf>
    <xf numFmtId="168" fontId="0" fillId="4" borderId="2" xfId="0" applyNumberFormat="1" applyFill="1" applyBorder="1" applyAlignment="1">
      <alignment horizontal="center"/>
    </xf>
    <xf numFmtId="168" fontId="0" fillId="4" borderId="8" xfId="0" applyNumberFormat="1" applyFill="1" applyBorder="1" applyAlignment="1">
      <alignment horizontal="center"/>
    </xf>
    <xf numFmtId="168" fontId="0" fillId="4" borderId="9" xfId="0" applyNumberFormat="1" applyFill="1" applyBorder="1" applyAlignment="1">
      <alignment horizontal="center"/>
    </xf>
    <xf numFmtId="168" fontId="0" fillId="4" borderId="1" xfId="0" applyNumberForma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12" xfId="0" applyBorder="1" applyAlignment="1">
      <alignment vertical="center"/>
    </xf>
    <xf numFmtId="0" fontId="6" fillId="0" borderId="10" xfId="1" applyFont="1" applyBorder="1" applyAlignment="1">
      <alignment horizontal="left" wrapText="1"/>
    </xf>
    <xf numFmtId="1" fontId="6" fillId="0" borderId="10" xfId="1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0" fontId="0" fillId="3" borderId="18" xfId="0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11" xfId="0" applyBorder="1"/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5" xfId="0" applyFill="1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15" xfId="0" applyFill="1" applyBorder="1"/>
    <xf numFmtId="0" fontId="0" fillId="0" borderId="14" xfId="0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0" fillId="0" borderId="7" xfId="0" applyNumberFormat="1" applyBorder="1" applyAlignment="1">
      <alignment horizontal="center" vertical="center" wrapText="1"/>
    </xf>
    <xf numFmtId="168" fontId="0" fillId="4" borderId="2" xfId="0" applyNumberFormat="1" applyFill="1" applyBorder="1" applyAlignment="1">
      <alignment horizontal="center"/>
    </xf>
    <xf numFmtId="168" fontId="0" fillId="4" borderId="1" xfId="0" applyNumberForma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vertical="center" wrapText="1"/>
    </xf>
    <xf numFmtId="12" fontId="0" fillId="5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2" fontId="0" fillId="5" borderId="1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0" borderId="11" xfId="0" applyFont="1" applyBorder="1"/>
    <xf numFmtId="49" fontId="4" fillId="0" borderId="0" xfId="0" applyNumberFormat="1" applyFont="1" applyFill="1" applyAlignment="1">
      <alignment horizontal="left" vertical="center" wrapText="1"/>
    </xf>
    <xf numFmtId="0" fontId="0" fillId="4" borderId="15" xfId="0" applyFill="1" applyBorder="1"/>
    <xf numFmtId="0" fontId="0" fillId="4" borderId="17" xfId="0" applyFill="1" applyBorder="1"/>
    <xf numFmtId="0" fontId="0" fillId="4" borderId="16" xfId="0" applyFill="1" applyBorder="1"/>
    <xf numFmtId="0" fontId="13" fillId="6" borderId="12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4" borderId="13" xfId="0" applyFill="1" applyBorder="1"/>
    <xf numFmtId="0" fontId="0" fillId="0" borderId="10" xfId="0" applyBorder="1" applyAlignment="1">
      <alignment vertical="center"/>
    </xf>
    <xf numFmtId="0" fontId="0" fillId="0" borderId="0" xfId="0" applyFill="1" applyBorder="1"/>
    <xf numFmtId="0" fontId="8" fillId="0" borderId="16" xfId="0" applyFont="1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/>
    <xf numFmtId="0" fontId="0" fillId="4" borderId="13" xfId="0" applyFill="1" applyBorder="1" applyAlignment="1">
      <alignment vertical="center" wrapText="1"/>
    </xf>
    <xf numFmtId="0" fontId="0" fillId="4" borderId="13" xfId="0" applyFill="1" applyBorder="1" applyAlignment="1">
      <alignment wrapText="1"/>
    </xf>
    <xf numFmtId="0" fontId="0" fillId="4" borderId="13" xfId="0" applyFill="1" applyBorder="1" applyAlignment="1">
      <alignment horizont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0" xfId="0" applyFill="1" applyBorder="1"/>
    <xf numFmtId="0" fontId="0" fillId="5" borderId="15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9" xfId="0" applyFill="1" applyBorder="1"/>
    <xf numFmtId="0" fontId="0" fillId="4" borderId="18" xfId="0" applyFill="1" applyBorder="1"/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0" borderId="0" xfId="0" applyFont="1"/>
    <xf numFmtId="0" fontId="14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0" xfId="0" applyFont="1"/>
    <xf numFmtId="0" fontId="0" fillId="0" borderId="3" xfId="0" applyBorder="1" applyAlignment="1" applyProtection="1">
      <alignment horizontal="center" vertical="center" wrapText="1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168" fontId="14" fillId="8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1" fontId="15" fillId="6" borderId="2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11" xfId="0" applyFont="1" applyBorder="1"/>
    <xf numFmtId="0" fontId="5" fillId="0" borderId="15" xfId="0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  <xf numFmtId="0" fontId="9" fillId="5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15" fillId="6" borderId="10" xfId="0" applyNumberFormat="1" applyFont="1" applyFill="1" applyBorder="1" applyAlignment="1">
      <alignment horizontal="center"/>
    </xf>
    <xf numFmtId="1" fontId="15" fillId="6" borderId="16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1727200</xdr:colOff>
      <xdr:row>0</xdr:row>
      <xdr:rowOff>0</xdr:rowOff>
    </xdr:from>
    <xdr:to>
      <xdr:col>10</xdr:col>
      <xdr:colOff>462411</xdr:colOff>
      <xdr:row>1</xdr:row>
      <xdr:rowOff>301730</xdr:rowOff>
    </xdr:to>
    <xdr:pic>
      <xdr:nvPicPr>
        <xdr:cNvPr id="2" name="Picture 1" descr="DensoCo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0600" y="0"/>
          <a:ext cx="2532511" cy="873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4</xdr:row>
      <xdr:rowOff>9155</xdr:rowOff>
    </xdr:from>
    <xdr:to>
      <xdr:col>2</xdr:col>
      <xdr:colOff>469900</xdr:colOff>
      <xdr:row>7</xdr:row>
      <xdr:rowOff>79745</xdr:rowOff>
    </xdr:to>
    <xdr:pic>
      <xdr:nvPicPr>
        <xdr:cNvPr id="2" name="Picture 1" descr="DensoCo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669555"/>
          <a:ext cx="1651000" cy="565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autoPageBreaks="0" fitToPage="1"/>
  </sheetPr>
  <dimension ref="A1:V158"/>
  <sheetViews>
    <sheetView tabSelected="1" workbookViewId="0">
      <selection activeCell="S26" sqref="S26"/>
    </sheetView>
  </sheetViews>
  <sheetFormatPr baseColWidth="10" defaultRowHeight="13"/>
  <cols>
    <col min="1" max="1" width="13.42578125" customWidth="1"/>
    <col min="2" max="2" width="12.5703125" customWidth="1"/>
    <col min="3" max="3" width="12.42578125" bestFit="1" customWidth="1"/>
    <col min="4" max="4" width="14" bestFit="1" customWidth="1"/>
    <col min="6" max="6" width="13.5703125" customWidth="1"/>
    <col min="7" max="7" width="14.28515625" customWidth="1"/>
    <col min="8" max="8" width="0.7109375" style="10" customWidth="1"/>
    <col min="9" max="9" width="26.85546875" customWidth="1"/>
    <col min="10" max="10" width="15.85546875" customWidth="1"/>
    <col min="11" max="11" width="15" customWidth="1"/>
    <col min="12" max="12" width="0.7109375" customWidth="1"/>
  </cols>
  <sheetData>
    <row r="1" spans="1:22" ht="45" customHeight="1">
      <c r="H1" s="12"/>
    </row>
    <row r="2" spans="1:22" ht="25" customHeight="1">
      <c r="A2" s="125" t="s">
        <v>95</v>
      </c>
      <c r="B2" s="125"/>
      <c r="C2" s="125"/>
      <c r="D2" s="125"/>
      <c r="E2" s="125"/>
      <c r="F2" s="125"/>
      <c r="G2" s="125"/>
      <c r="H2" s="125"/>
      <c r="I2" s="109" t="s">
        <v>96</v>
      </c>
      <c r="V2" t="s">
        <v>1</v>
      </c>
    </row>
    <row r="3" spans="1:22" s="12" customFormat="1" ht="15" customHeight="1">
      <c r="A3" s="62"/>
      <c r="B3" s="62"/>
      <c r="C3" s="62"/>
      <c r="D3" s="62"/>
      <c r="E3" s="62"/>
      <c r="F3" s="62"/>
      <c r="G3" s="62"/>
      <c r="H3" s="62"/>
    </row>
    <row r="4" spans="1:22" ht="16">
      <c r="A4" s="127" t="s">
        <v>68</v>
      </c>
      <c r="B4" s="127"/>
      <c r="C4" s="127"/>
      <c r="E4" s="99" t="s">
        <v>54</v>
      </c>
      <c r="H4" s="12"/>
    </row>
    <row r="5" spans="1:22">
      <c r="H5" s="12"/>
    </row>
    <row r="6" spans="1:22" ht="26">
      <c r="A6" s="122" t="s">
        <v>52</v>
      </c>
      <c r="B6" s="123"/>
      <c r="C6" s="101" t="s">
        <v>49</v>
      </c>
      <c r="D6" s="122" t="s">
        <v>50</v>
      </c>
      <c r="E6" s="123"/>
      <c r="F6" s="102" t="s">
        <v>48</v>
      </c>
      <c r="H6" s="12"/>
      <c r="I6" s="107" t="s">
        <v>53</v>
      </c>
      <c r="J6" s="102" t="s">
        <v>46</v>
      </c>
      <c r="M6" s="122" t="s">
        <v>51</v>
      </c>
      <c r="N6" s="123"/>
      <c r="O6" s="102" t="s">
        <v>47</v>
      </c>
    </row>
    <row r="7" spans="1:22" ht="18">
      <c r="A7" s="31"/>
      <c r="B7" s="19"/>
      <c r="C7" s="32"/>
      <c r="D7" s="31"/>
      <c r="E7" s="19"/>
      <c r="F7" s="9"/>
      <c r="H7" s="12"/>
    </row>
    <row r="8" spans="1:22" ht="40" customHeight="1">
      <c r="B8" s="108"/>
      <c r="E8" s="126" t="s">
        <v>41</v>
      </c>
      <c r="F8" s="126"/>
      <c r="G8" s="126"/>
      <c r="H8" s="97"/>
      <c r="I8" s="121" t="s">
        <v>42</v>
      </c>
      <c r="J8" s="121"/>
      <c r="K8" s="121"/>
      <c r="L8" s="97"/>
      <c r="M8" s="121" t="s">
        <v>0</v>
      </c>
      <c r="N8" s="121"/>
      <c r="O8" s="121"/>
      <c r="P8" s="121"/>
      <c r="Q8" s="121"/>
      <c r="R8" s="121"/>
      <c r="S8" s="121"/>
    </row>
    <row r="9" spans="1:22" ht="14" thickBot="1">
      <c r="H9" s="11"/>
      <c r="L9" s="11"/>
    </row>
    <row r="10" spans="1:22" ht="64" customHeight="1" thickTop="1" thickBot="1">
      <c r="A10" s="1" t="s">
        <v>38</v>
      </c>
      <c r="B10" s="100" t="s">
        <v>94</v>
      </c>
      <c r="C10" s="52" t="s">
        <v>39</v>
      </c>
      <c r="D10" s="8" t="s">
        <v>40</v>
      </c>
      <c r="E10" s="8" t="s">
        <v>70</v>
      </c>
      <c r="F10" s="8" t="s">
        <v>72</v>
      </c>
      <c r="G10" s="8" t="s">
        <v>76</v>
      </c>
      <c r="H10" s="13"/>
      <c r="I10" s="1" t="s">
        <v>80</v>
      </c>
      <c r="J10" s="48" t="b">
        <f>IF($J$6="Denso Glass Outerwrap","55% Overlap Denso Glass Outerwrap Required",IF($J$6="Denso Utility Tape","55% Overlap Denso Utility Tape Required",IF($J$6="Denso PVC Tape (Colored)","55% Overlap Denso PVC Tape (Colored) Required",IF($J$6="Denso Fiber-Wrap","55% Overlap Denso Fiber-Wrap Required",IF($J$6="Denso Poly-Wrap","55% Overlap Denso Poly-Wrap Required")))))</f>
        <v>0</v>
      </c>
      <c r="K10" s="2" t="b">
        <f>IF($J$6="Denso Glass Outerwrap","1 inch Overlap Denso Glass Outerwrap Required",IF($J$6="Denso Utility Tape","1 inch Overlap Denso Utility Tape Required",IF($J$6="Denso PVC Tape (Colored)","1 inch Overlap Denso PVC Tape (Colored) Required",IF($J$6="Denso Fiber-Wrap","1 inch Overlap Denso Fiber-Wrap Required",IF($J$6="Denso Poly-Wrap","1 inch Overlap Denso Poly-Wrap Required")))))</f>
        <v>0</v>
      </c>
      <c r="L10" s="11"/>
      <c r="M10" s="112" t="s">
        <v>37</v>
      </c>
      <c r="N10" s="113" t="s">
        <v>43</v>
      </c>
      <c r="O10" s="114" t="b">
        <f>IF($O$6="Densyl Mastic","Amount of Densyl Mastic in lbs.",IF($O$6="Denso Profiling Mastic","Amount of Denso Profiling Mastic in lbs.",IF($O$6="Densyl Mastic Blankets","Number of Densyl Mastic Blankets needed")))</f>
        <v>0</v>
      </c>
      <c r="P10" s="113" t="s">
        <v>44</v>
      </c>
      <c r="Q10" s="114" t="b">
        <f>IF($O$6="Densyl Mastic","Amount of Densyl Mastic in lbs.",IF($O$6="Denso Profiling Mastic","Amount of Denso Profiling Mastic in lbs.",IF($O$6="Densyl Mastic Blankets","Number of Densyl Mastic Blankets needed")))</f>
        <v>0</v>
      </c>
      <c r="R10" s="113" t="s">
        <v>45</v>
      </c>
      <c r="S10" s="114" t="b">
        <f>IF($O$6="Densyl Mastic","Amount of Densyl Mastic in lbs.",IF($O$6="Denso Profiling Mastic","Amount of Denso Profiling Mastic in lbs.",IF($O$6="Densyl Mastic Blankets","Number of Densyl Mastic Blankets needed")))</f>
        <v>0</v>
      </c>
    </row>
    <row r="11" spans="1:22" s="4" customFormat="1" ht="17" customHeight="1" thickTop="1">
      <c r="A11" s="3" t="s">
        <v>32</v>
      </c>
      <c r="B11" s="103">
        <v>0</v>
      </c>
      <c r="C11" s="53">
        <v>2.5</v>
      </c>
      <c r="D11" s="7">
        <v>2.875</v>
      </c>
      <c r="E11" s="14" t="e">
        <f>SUM(D11/12)*3.141*B11/$D$37</f>
        <v>#DIV/0!</v>
      </c>
      <c r="F11" s="16" t="e">
        <f>SUM(D11/12)*3.141*B11/$F$37</f>
        <v>#DIV/0!</v>
      </c>
      <c r="G11" s="14" t="e">
        <f>SUM(D11/12)*3.141*B11/B37</f>
        <v>#DIV/0!</v>
      </c>
      <c r="H11" s="11"/>
      <c r="I11" s="3" t="s">
        <v>82</v>
      </c>
      <c r="J11" s="49" t="b">
        <f>IF($J$6="Denso Glass Outerwrap",SUM(B11/12)*3.141*D11/$D$48,IF($J$6="Denso Utility Tape",SUM(B11/12)*3.141*D11/$C$48,IF($J$6="Denso PVC Tape (Colored)",SUM(B11/12)*3.141*D11/$C$48,IF($J$6="Denso Fiber-Wrap","N/A",IF($J$6="Denso Poly-Wrap","N/A")))))</f>
        <v>0</v>
      </c>
      <c r="K11" s="49" t="b">
        <f>IF($J$6="Denso Glass Outerwrap","N/A",IF($J$6="Denso Utility Tape",SUM(B11/12)*3.141*D11/$J$48,IF($J$6="Denso PVC Tape (Colored)",SUM(B11/12)*3.141*D11/$J$48,IF($J$6="Denso Fiber-Wrap","N/A",IF($J$6="Denso Poly-Wrap","N/A")))))</f>
        <v>0</v>
      </c>
      <c r="L11" s="11"/>
      <c r="M11" s="110">
        <v>4</v>
      </c>
      <c r="N11" s="103">
        <v>0</v>
      </c>
      <c r="O11" s="111" t="b">
        <f>IF($O$6="Densyl Mastic",SUM(C58*N11),IF($O$6="Denso Profiling Mastic",SUM(N11*F58),IF($O$6="Densyl Mastic Blankets",SUM(N11*J58))))</f>
        <v>0</v>
      </c>
      <c r="P11" s="103">
        <v>0</v>
      </c>
      <c r="Q11" s="111" t="b">
        <f>IF($O$6="Densyl Mastic",SUM(P11*D58),IF($O$6="Denso Profiling Mastic",SUM(P11*G58),IF($O$6="Densyl Mastic Blankets",SUM(P11*K58))))</f>
        <v>0</v>
      </c>
      <c r="R11" s="103">
        <v>0</v>
      </c>
      <c r="S11" s="111" t="b">
        <f>IF($O$6="Densyl Mastic",SUM(R11*E58),IF($O$6="Denso Profiling Mastic",SUM(R11*I58),IF($O$6="Densyl Mastic Blankets",SUM(R11*L58))))</f>
        <v>0</v>
      </c>
    </row>
    <row r="12" spans="1:22" s="4" customFormat="1">
      <c r="A12" s="5" t="s">
        <v>32</v>
      </c>
      <c r="B12" s="103">
        <v>0</v>
      </c>
      <c r="C12" s="54">
        <v>3</v>
      </c>
      <c r="D12" s="6">
        <v>3.5</v>
      </c>
      <c r="E12" s="14" t="e">
        <f t="shared" ref="E12:E28" si="0">SUM(D12/12)*3.141*B12/$D$37</f>
        <v>#DIV/0!</v>
      </c>
      <c r="F12" s="15" t="e">
        <f t="shared" ref="F12:F13" si="1">SUM(D12/12)*3.141*B12/$F$37</f>
        <v>#DIV/0!</v>
      </c>
      <c r="G12" s="17" t="e">
        <f>SUM(D12/12)*3.141*B12/B37</f>
        <v>#DIV/0!</v>
      </c>
      <c r="H12" s="11"/>
      <c r="I12" s="5" t="s">
        <v>81</v>
      </c>
      <c r="J12" s="49" t="b">
        <f>IF($J$6="Denso Glass Outerwrap",SUM(B12/12)*3.141*D12/$D$48,IF($J$6="Denso Utility Tape",SUM(B12/12)*3.141*D12/$C$48,IF($J$6="Denso PVC Tape (Colored)",SUM(B12/12)*3.141*D12/$C$48,IF($J$6="Denso Fiber-Wrap","N/A",IF($J$6="Denso Poly-Wrap","N/A")))))</f>
        <v>0</v>
      </c>
      <c r="K12" s="49" t="b">
        <f>IF($J$6="Denso Glass Outerwrap","N/A",IF($J$6="Denso Utility Tape",SUM(B12/12)*3.141*D12/$J$48,IF($J$6="Denso PVC Tape (Colored)",SUM(B12/12)*3.141*D12/$J$48,IF($J$6="Denso Fiber-Wrap","N/A",IF($J$6="Denso Poly-Wrap","N/A")))))</f>
        <v>0</v>
      </c>
      <c r="L12" s="11"/>
      <c r="M12" s="54">
        <v>6</v>
      </c>
      <c r="N12" s="103">
        <v>0</v>
      </c>
      <c r="O12" s="98" t="b">
        <f t="shared" ref="O12:O23" si="2">IF($O$6="Densyl Mastic",SUM(C59*N12),IF($O$6="Denso Profiling Mastic",SUM(N12*F59),IF($O$6="Densyl Mastic Blankets",SUM(N12*J59))))</f>
        <v>0</v>
      </c>
      <c r="P12" s="103">
        <v>0</v>
      </c>
      <c r="Q12" s="98" t="b">
        <f t="shared" ref="Q12:Q23" si="3">IF($O$6="Densyl Mastic",SUM(P12*D59),IF($O$6="Denso Profiling Mastic",SUM(P12*G59),IF($O$6="Densyl Mastic Blankets",SUM(P12*K59))))</f>
        <v>0</v>
      </c>
      <c r="R12" s="103">
        <v>0</v>
      </c>
      <c r="S12" s="98" t="b">
        <f t="shared" ref="S12:S23" si="4">IF($O$6="Densyl Mastic",SUM(R12*E59),IF($O$6="Denso Profiling Mastic",SUM(R12*I59),IF($O$6="Densyl Mastic Blankets",SUM(R12*L59))))</f>
        <v>0</v>
      </c>
    </row>
    <row r="13" spans="1:22" s="4" customFormat="1">
      <c r="A13" s="5" t="s">
        <v>32</v>
      </c>
      <c r="B13" s="103">
        <v>0</v>
      </c>
      <c r="C13" s="55">
        <v>3.5</v>
      </c>
      <c r="D13" s="6">
        <v>4</v>
      </c>
      <c r="E13" s="14" t="e">
        <f t="shared" si="0"/>
        <v>#DIV/0!</v>
      </c>
      <c r="F13" s="15" t="e">
        <f t="shared" si="1"/>
        <v>#DIV/0!</v>
      </c>
      <c r="G13" s="17" t="e">
        <f>SUM(D13/12)*3.141*B13/B37</f>
        <v>#DIV/0!</v>
      </c>
      <c r="H13" s="11"/>
      <c r="I13" s="5" t="s">
        <v>87</v>
      </c>
      <c r="J13" s="49" t="b">
        <f>IF($J$6="Denso Glass Outerwrap",SUM(B13/12)*3.141*D13/$D$48,IF($J$6="Denso Utility Tape",SUM(B13/12)*3.141*D13/$C$48,IF($J$6="Denso PVC Tape (Colored)",SUM(B13/12)*3.141*D13/$C$48,IF($J$6="Denso Fiber-Wrap","N/A",IF($J$6="Denso Poly-Wrap","N/A")))))</f>
        <v>0</v>
      </c>
      <c r="K13" s="49" t="b">
        <f>IF($J$6="Denso Glass Outerwrap","N/A",IF($J$6="Denso Utility Tape",SUM(B13/12)*3.141*D13/$J$48,IF($J$6="Denso PVC Tape (Colored)",SUM(B13/12)*3.141*D13/$J$48,IF($J$6="Denso Fiber-Wrap","N/A",IF($J$6="Denso Poly-Wrap","N/A")))))</f>
        <v>0</v>
      </c>
      <c r="L13" s="11"/>
      <c r="M13" s="54">
        <v>8</v>
      </c>
      <c r="N13" s="103">
        <v>0</v>
      </c>
      <c r="O13" s="98" t="b">
        <f t="shared" si="2"/>
        <v>0</v>
      </c>
      <c r="P13" s="103">
        <v>0</v>
      </c>
      <c r="Q13" s="98" t="b">
        <f t="shared" si="3"/>
        <v>0</v>
      </c>
      <c r="R13" s="103">
        <v>0</v>
      </c>
      <c r="S13" s="98" t="b">
        <f t="shared" si="4"/>
        <v>0</v>
      </c>
    </row>
    <row r="14" spans="1:22" s="4" customFormat="1">
      <c r="A14" s="5" t="s">
        <v>33</v>
      </c>
      <c r="B14" s="103">
        <v>0</v>
      </c>
      <c r="C14" s="54">
        <v>4</v>
      </c>
      <c r="D14" s="6">
        <v>4.5</v>
      </c>
      <c r="E14" s="14" t="e">
        <f t="shared" si="0"/>
        <v>#DIV/0!</v>
      </c>
      <c r="F14" s="15" t="e">
        <f>SUM(D14/12)*3.141*B14/$G$37</f>
        <v>#DIV/0!</v>
      </c>
      <c r="G14" s="17" t="e">
        <f>SUM(D14/12)*3.141*B14/B37</f>
        <v>#DIV/0!</v>
      </c>
      <c r="H14" s="11"/>
      <c r="I14" s="5" t="s">
        <v>33</v>
      </c>
      <c r="J14" s="50" t="b">
        <f>IF($J$6="Denso Glass Outerwrap",SUM(B14/12)*3.141*D14/$E$48,IF($J$6="Denso Utility Tape",SUM(B14/12)*3.141*D14/$E$48,IF($J$6="Denso PVC Tape (Colored)",SUM(B14/12)*3.141*D14/$E$48,IF($J$6="Denso Fiber-Wrap",SUM(B14/12)*3.141*D14/$E$48,IF($J$6="Denso Poly-Wrap",SUM(B14/12)*3.141*D14/$E$48)))))</f>
        <v>0</v>
      </c>
      <c r="K14" s="49" t="b">
        <f>IF($J$6="Denso Glass Outerwrap","N/A",IF($J$6="Denso Utility Tape",SUM(B14/12)*3.141*D14/$K$48,IF($J$6="Denso PVC Tape (Colored)",SUM(B14/12)*3.141*D14/$K$48,IF($J$6="Denso Fiber-Wrap",SUM(B14/12)*3.141*D14/$K$48,IF($J$6="Denso Poly-Wrap","N/A")))))</f>
        <v>0</v>
      </c>
      <c r="L14" s="11"/>
      <c r="M14" s="54">
        <v>10</v>
      </c>
      <c r="N14" s="103">
        <v>0</v>
      </c>
      <c r="O14" s="98" t="b">
        <f t="shared" si="2"/>
        <v>0</v>
      </c>
      <c r="P14" s="103">
        <v>0</v>
      </c>
      <c r="Q14" s="98" t="b">
        <f t="shared" si="3"/>
        <v>0</v>
      </c>
      <c r="R14" s="103">
        <v>0</v>
      </c>
      <c r="S14" s="98" t="b">
        <f t="shared" si="4"/>
        <v>0</v>
      </c>
    </row>
    <row r="15" spans="1:22" s="4" customFormat="1">
      <c r="A15" s="5" t="s">
        <v>33</v>
      </c>
      <c r="B15" s="103">
        <v>0</v>
      </c>
      <c r="C15" s="54">
        <v>5</v>
      </c>
      <c r="D15" s="6">
        <v>5.5629999999999997</v>
      </c>
      <c r="E15" s="14" t="e">
        <f t="shared" si="0"/>
        <v>#DIV/0!</v>
      </c>
      <c r="F15" s="15" t="e">
        <f>SUM(D15/12)*3.141*B15/$G$37</f>
        <v>#DIV/0!</v>
      </c>
      <c r="G15" s="17" t="e">
        <f>SUM(D15/12)*3.141*B15/B37</f>
        <v>#DIV/0!</v>
      </c>
      <c r="H15" s="11"/>
      <c r="I15" s="5" t="s">
        <v>33</v>
      </c>
      <c r="J15" s="50" t="b">
        <f>IF($J$6="Denso Glass Outerwrap",SUM(B15/12)*3.141*D15/$E$48,IF($J$6="Denso Utility Tape",SUM(B15/12)*3.141*D15/$E$48,IF($J$6="Denso PVC Tape (Colored)",SUM(B15/12)*3.141*D15/$E$48,IF($J$6="Denso Fiber-Wrap",SUM(B15/12)*3.141*D15/$E$48,IF($J$6="Denso Poly-Wrap",SUM(B15/12)*3.141*D15/$E$48)))))</f>
        <v>0</v>
      </c>
      <c r="K15" s="49" t="b">
        <f>IF($J$6="Denso Glass Outerwrap","N/A",IF($J$6="Denso Utility Tape",SUM(B15/12)*3.141*D15/$K$48,IF($J$6="Denso PVC Tape (Colored)",SUM(B15/12)*3.141*D15/$K$48,IF($J$6="Denso Fiber-Wrap",SUM(B15/12)*3.141*D15/$K$48,IF($J$6="Denso Poly-Wrap","N/A")))))</f>
        <v>0</v>
      </c>
      <c r="L15" s="11"/>
      <c r="M15" s="54">
        <v>12</v>
      </c>
      <c r="N15" s="103">
        <v>0</v>
      </c>
      <c r="O15" s="98" t="b">
        <f t="shared" si="2"/>
        <v>0</v>
      </c>
      <c r="P15" s="103">
        <v>0</v>
      </c>
      <c r="Q15" s="98" t="b">
        <f t="shared" si="3"/>
        <v>0</v>
      </c>
      <c r="R15" s="103">
        <v>0</v>
      </c>
      <c r="S15" s="98" t="b">
        <f t="shared" si="4"/>
        <v>0</v>
      </c>
    </row>
    <row r="16" spans="1:22" s="4" customFormat="1">
      <c r="A16" s="5" t="s">
        <v>33</v>
      </c>
      <c r="B16" s="103">
        <v>0</v>
      </c>
      <c r="C16" s="54">
        <v>6</v>
      </c>
      <c r="D16" s="6">
        <v>6.625</v>
      </c>
      <c r="E16" s="14" t="e">
        <f t="shared" si="0"/>
        <v>#DIV/0!</v>
      </c>
      <c r="F16" s="15" t="e">
        <f>SUM(D16/12)*3.141*B16/$G$37</f>
        <v>#DIV/0!</v>
      </c>
      <c r="G16" s="17" t="e">
        <f>SUM(D16/12)*3.141*B16/B37</f>
        <v>#DIV/0!</v>
      </c>
      <c r="H16" s="11"/>
      <c r="I16" s="5" t="s">
        <v>33</v>
      </c>
      <c r="J16" s="50" t="b">
        <f>IF($J$6="Denso Glass Outerwrap",SUM(B16/12)*3.141*D16/$E$48,IF($J$6="Denso Utility Tape",SUM(B16/12)*3.141*D16/$E$48,IF($J$6="Denso PVC Tape (Colored)",SUM(B16/12)*3.141*D16/$E$48,IF($J$6="Denso Fiber-Wrap",SUM(B16/12)*3.141*D16/$E$48,IF($J$6="Denso Poly-Wrap",SUM(B16/12)*3.141*D16/$E$48)))))</f>
        <v>0</v>
      </c>
      <c r="K16" s="49" t="b">
        <f>IF($J$6="Denso Glass Outerwrap","N/A",IF($J$6="Denso Utility Tape",SUM(B16/12)*3.141*D16/$K$48,IF($J$6="Denso PVC Tape (Colored)",SUM(B16/12)*3.141*D16/$K$48,IF($J$6="Denso Fiber-Wrap",SUM(B16/12)*3.141*D16/$K$48,IF($J$6="Denso Poly-Wrap","N/A")))))</f>
        <v>0</v>
      </c>
      <c r="L16" s="11"/>
      <c r="M16" s="54">
        <v>14</v>
      </c>
      <c r="N16" s="103">
        <v>0</v>
      </c>
      <c r="O16" s="98" t="b">
        <f t="shared" si="2"/>
        <v>0</v>
      </c>
      <c r="P16" s="103">
        <v>0</v>
      </c>
      <c r="Q16" s="98" t="b">
        <f t="shared" si="3"/>
        <v>0</v>
      </c>
      <c r="R16" s="103">
        <v>0</v>
      </c>
      <c r="S16" s="98" t="b">
        <f t="shared" si="4"/>
        <v>0</v>
      </c>
    </row>
    <row r="17" spans="1:19" s="4" customFormat="1">
      <c r="A17" s="5" t="s">
        <v>33</v>
      </c>
      <c r="B17" s="104">
        <v>0</v>
      </c>
      <c r="C17" s="54">
        <v>8</v>
      </c>
      <c r="D17" s="6">
        <v>8.625</v>
      </c>
      <c r="E17" s="14" t="e">
        <f t="shared" si="0"/>
        <v>#DIV/0!</v>
      </c>
      <c r="F17" s="15" t="e">
        <f>SUM(D17/12)*3.141*B17/$G$37</f>
        <v>#DIV/0!</v>
      </c>
      <c r="G17" s="17" t="e">
        <f>SUM(D17/12)*3.141*B17/B37</f>
        <v>#DIV/0!</v>
      </c>
      <c r="H17" s="11"/>
      <c r="I17" s="5" t="s">
        <v>33</v>
      </c>
      <c r="J17" s="50" t="b">
        <f>IF($J$6="Denso Glass Outerwrap",SUM(B17/12)*3.141*D17/$E$48,IF($J$6="Denso Utility Tape",SUM(B17/12)*3.141*D17/$E$48,IF($J$6="Denso PVC Tape (Colored)",SUM(B17/12)*3.141*D17/$E$48,IF($J$6="Denso Fiber-Wrap",SUM(B17/12)*3.141*D17/$E$48,IF($J$6="Denso Poly-Wrap",SUM(B17/12)*3.141*D17/$E$48)))))</f>
        <v>0</v>
      </c>
      <c r="K17" s="49" t="b">
        <f>IF($J$6="Denso Glass Outerwrap","N/A",IF($J$6="Denso Utility Tape",SUM(B17/12)*3.141*D17/$K$48,IF($J$6="Denso PVC Tape (Colored)",SUM(B17/12)*3.141*D17/$K$48,IF($J$6="Denso Fiber-Wrap",SUM(B17/12)*3.141*D17/$K$48,IF($J$6="Denso Poly-Wrap","N/A")))))</f>
        <v>0</v>
      </c>
      <c r="L17" s="11"/>
      <c r="M17" s="54">
        <v>16</v>
      </c>
      <c r="N17" s="103">
        <v>0</v>
      </c>
      <c r="O17" s="98" t="b">
        <f t="shared" si="2"/>
        <v>0</v>
      </c>
      <c r="P17" s="103">
        <v>0</v>
      </c>
      <c r="Q17" s="98" t="b">
        <f t="shared" si="3"/>
        <v>0</v>
      </c>
      <c r="R17" s="103">
        <v>0</v>
      </c>
      <c r="S17" s="98" t="b">
        <f t="shared" si="4"/>
        <v>0</v>
      </c>
    </row>
    <row r="18" spans="1:19" s="4" customFormat="1">
      <c r="A18" s="5" t="s">
        <v>34</v>
      </c>
      <c r="B18" s="104">
        <v>0</v>
      </c>
      <c r="C18" s="54">
        <v>10</v>
      </c>
      <c r="D18" s="6">
        <v>10.75</v>
      </c>
      <c r="E18" s="14" t="e">
        <f t="shared" si="0"/>
        <v>#DIV/0!</v>
      </c>
      <c r="F18" s="15" t="e">
        <f>SUM(D18/12)*3.141*B18/$I$37</f>
        <v>#DIV/0!</v>
      </c>
      <c r="G18" s="17" t="e">
        <f>SUM(D18/12)*3.141*B18/B37</f>
        <v>#DIV/0!</v>
      </c>
      <c r="H18" s="11"/>
      <c r="I18" s="5" t="s">
        <v>88</v>
      </c>
      <c r="J18" s="49" t="b">
        <f>IF($J$6="Denso Glass Outerwrap",SUM(B18/12)*3.141*D18/$E$48,IF($J$6="Denso Utility Tape",SUM(B18/12)*3.141*D18/$F$48,IF($J$6="Denso PVC Tape (Colored)",SUM(B18/12)*3.141*D18/$F$48,IF($J$6="Denso Fiber-Wrap",SUM(B18/12)*3.141*D18/$F$48,IF($J$6="Denso Poly-Wrap",SUM(B18/12)*3.141*D18/$E$48)))))</f>
        <v>0</v>
      </c>
      <c r="K18" s="49" t="b">
        <f t="shared" ref="K18:K23" si="5">IF($J$6="Denso Glass Outerwrap","N/A",IF($J$6="Denso Utility Tape",SUM(B18/12)*3.141*D18/$L$48,IF($J$6="Denso PVC Tape (Colored)",SUM(B18/12)*3.141*D18/$L$48,IF($J$6="Denso Fiber-Wrap",SUM(B18/12)*3.141*D18/$L$48,IF($J$6="Denso Poly-Wrap","N/A")))))</f>
        <v>0</v>
      </c>
      <c r="L18" s="11"/>
      <c r="M18" s="54">
        <v>18</v>
      </c>
      <c r="N18" s="103">
        <v>0</v>
      </c>
      <c r="O18" s="98" t="b">
        <f t="shared" si="2"/>
        <v>0</v>
      </c>
      <c r="P18" s="103">
        <v>0</v>
      </c>
      <c r="Q18" s="98" t="b">
        <f t="shared" si="3"/>
        <v>0</v>
      </c>
      <c r="R18" s="103">
        <v>0</v>
      </c>
      <c r="S18" s="98" t="b">
        <f t="shared" si="4"/>
        <v>0</v>
      </c>
    </row>
    <row r="19" spans="1:19" s="4" customFormat="1">
      <c r="A19" s="5" t="s">
        <v>34</v>
      </c>
      <c r="B19" s="104">
        <v>0</v>
      </c>
      <c r="C19" s="54">
        <v>12</v>
      </c>
      <c r="D19" s="6">
        <v>12.75</v>
      </c>
      <c r="E19" s="14" t="e">
        <f t="shared" si="0"/>
        <v>#DIV/0!</v>
      </c>
      <c r="F19" s="15" t="e">
        <f>SUM(D19/12)*3.141*B19/$I$37</f>
        <v>#DIV/0!</v>
      </c>
      <c r="G19" s="17" t="e">
        <f>SUM(D19/12)*3.141*B19/B37</f>
        <v>#DIV/0!</v>
      </c>
      <c r="H19" s="11"/>
      <c r="I19" s="5" t="s">
        <v>88</v>
      </c>
      <c r="J19" s="49" t="b">
        <f>IF($J$6="Denso Glass Outerwrap",SUM(B19/12)*3.141*D19/$E$48,IF($J$6="Denso Utility Tape",SUM(B19/12)*3.141*D19/$F$48,IF($J$6="Denso PVC Tape (Colored)",SUM(B19/12)*3.141*D19/$F$48,IF($J$6="Denso Fiber-Wrap",SUM(B19/12)*3.141*D19/$F$48,IF($J$6="Denso Poly-Wrap",SUM(B19/12)*3.141*D19/$E$48)))))</f>
        <v>0</v>
      </c>
      <c r="K19" s="49" t="b">
        <f t="shared" si="5"/>
        <v>0</v>
      </c>
      <c r="L19" s="11"/>
      <c r="M19" s="54">
        <v>20</v>
      </c>
      <c r="N19" s="103">
        <v>0</v>
      </c>
      <c r="O19" s="98" t="b">
        <f t="shared" si="2"/>
        <v>0</v>
      </c>
      <c r="P19" s="103">
        <v>0</v>
      </c>
      <c r="Q19" s="98" t="b">
        <f t="shared" si="3"/>
        <v>0</v>
      </c>
      <c r="R19" s="103">
        <v>0</v>
      </c>
      <c r="S19" s="98" t="b">
        <f t="shared" si="4"/>
        <v>0</v>
      </c>
    </row>
    <row r="20" spans="1:19" s="4" customFormat="1">
      <c r="A20" s="5" t="s">
        <v>34</v>
      </c>
      <c r="B20" s="104">
        <v>0</v>
      </c>
      <c r="C20" s="54">
        <v>14</v>
      </c>
      <c r="D20" s="6">
        <v>14</v>
      </c>
      <c r="E20" s="14" t="e">
        <f t="shared" si="0"/>
        <v>#DIV/0!</v>
      </c>
      <c r="F20" s="15" t="e">
        <f>SUM(D20/12)*3.141*B20/$I$37</f>
        <v>#DIV/0!</v>
      </c>
      <c r="G20" s="17" t="e">
        <f>SUM(D20/12)*3.141*B20/B37</f>
        <v>#DIV/0!</v>
      </c>
      <c r="H20" s="11"/>
      <c r="I20" s="5" t="s">
        <v>88</v>
      </c>
      <c r="J20" s="49" t="b">
        <f>IF($J$6="Denso Glass Outerwrap",SUM(B20/12)*3.141*D20/$E$48,IF($J$6="Denso Utility Tape",SUM(B20/12)*3.141*D20/$F$48,IF($J$6="Denso PVC Tape (Colored)",SUM(B20/12)*3.141*D20/$F$48,IF($J$6="Denso Fiber-Wrap",SUM(B20/12)*3.141*D20/$F$48,IF($J$6="Denso Poly-Wrap",SUM(B20/12)*3.141*D20/$E$48)))))</f>
        <v>0</v>
      </c>
      <c r="K20" s="49" t="b">
        <f t="shared" si="5"/>
        <v>0</v>
      </c>
      <c r="L20" s="11"/>
      <c r="M20" s="54">
        <v>24</v>
      </c>
      <c r="N20" s="103">
        <v>0</v>
      </c>
      <c r="O20" s="98" t="b">
        <f t="shared" si="2"/>
        <v>0</v>
      </c>
      <c r="P20" s="103">
        <v>0</v>
      </c>
      <c r="Q20" s="98" t="b">
        <f t="shared" si="3"/>
        <v>0</v>
      </c>
      <c r="R20" s="103">
        <v>0</v>
      </c>
      <c r="S20" s="98" t="b">
        <f t="shared" si="4"/>
        <v>0</v>
      </c>
    </row>
    <row r="21" spans="1:19" s="4" customFormat="1">
      <c r="A21" s="5" t="s">
        <v>34</v>
      </c>
      <c r="B21" s="104">
        <v>0</v>
      </c>
      <c r="C21" s="54">
        <v>16</v>
      </c>
      <c r="D21" s="6">
        <v>16</v>
      </c>
      <c r="E21" s="14" t="e">
        <f t="shared" si="0"/>
        <v>#DIV/0!</v>
      </c>
      <c r="F21" s="15" t="e">
        <f>SUM(D21/12)*3.141*B21/$I$37</f>
        <v>#DIV/0!</v>
      </c>
      <c r="G21" s="17" t="e">
        <f>SUM(D21/12)*3.141*B21/B37</f>
        <v>#DIV/0!</v>
      </c>
      <c r="H21" s="11"/>
      <c r="I21" s="5" t="s">
        <v>88</v>
      </c>
      <c r="J21" s="49" t="b">
        <f>IF($J$6="Denso Glass Outerwrap",SUM(B21/12)*3.141*D21/$E$48,IF($J$6="Denso Utility Tape",SUM(B21/12)*3.141*D21/$F$48,IF($J$6="Denso PVC Tape (Colored)",SUM(B21/12)*3.141*D21/$F$48,IF($J$6="Denso Fiber-Wrap",SUM(B21/12)*3.141*D21/$F$48,IF($J$6="Denso Poly-Wrap",SUM(B21/12)*3.141*D21/$E$48)))))</f>
        <v>0</v>
      </c>
      <c r="K21" s="49" t="b">
        <f t="shared" si="5"/>
        <v>0</v>
      </c>
      <c r="L21" s="11"/>
      <c r="M21" s="54">
        <v>30</v>
      </c>
      <c r="N21" s="103">
        <v>0</v>
      </c>
      <c r="O21" s="98" t="b">
        <f t="shared" si="2"/>
        <v>0</v>
      </c>
      <c r="P21" s="103">
        <v>0</v>
      </c>
      <c r="Q21" s="98" t="b">
        <f t="shared" si="3"/>
        <v>0</v>
      </c>
      <c r="R21" s="103">
        <v>0</v>
      </c>
      <c r="S21" s="98" t="b">
        <f t="shared" si="4"/>
        <v>0</v>
      </c>
    </row>
    <row r="22" spans="1:19" s="4" customFormat="1">
      <c r="A22" s="5" t="s">
        <v>35</v>
      </c>
      <c r="B22" s="104">
        <v>0</v>
      </c>
      <c r="C22" s="54">
        <v>18</v>
      </c>
      <c r="D22" s="6">
        <v>18</v>
      </c>
      <c r="E22" s="14" t="e">
        <f>SUM(D22/12)*3.141*B22/$E$37</f>
        <v>#DIV/0!</v>
      </c>
      <c r="F22" s="15" t="e">
        <f>SUM(D22/12)*3.141*B22/$J$37</f>
        <v>#DIV/0!</v>
      </c>
      <c r="G22" s="17" t="e">
        <f>SUM(D22/12)*3.141*B22/B37</f>
        <v>#DIV/0!</v>
      </c>
      <c r="H22" s="11"/>
      <c r="I22" s="5" t="s">
        <v>89</v>
      </c>
      <c r="J22" s="49" t="b">
        <f>IF($J$6="Denso Glass Outerwrap",SUM(B22/12)*3.141*D22/$G$48,IF($J$6="Denso Utility Tape",SUM(B22/12)*3.141*D22/$F$48,IF($J$6="Denso PVC Tape (Colored)",SUM(B22/12)*3.141*D22/$F$48,IF($J$6="Denso Fiber-Wrap",SUM(B22/12)*3.141*D22/$F$48,IF($J$6="Denso Poly-Wrap",SUM(B22/12)*3.141*D22/$E$48)))))</f>
        <v>0</v>
      </c>
      <c r="K22" s="49" t="b">
        <f t="shared" si="5"/>
        <v>0</v>
      </c>
      <c r="L22" s="11"/>
      <c r="M22" s="54">
        <v>36</v>
      </c>
      <c r="N22" s="103">
        <v>0</v>
      </c>
      <c r="O22" s="98" t="b">
        <f t="shared" si="2"/>
        <v>0</v>
      </c>
      <c r="P22" s="103">
        <v>0</v>
      </c>
      <c r="Q22" s="98" t="b">
        <f t="shared" si="3"/>
        <v>0</v>
      </c>
      <c r="R22" s="103">
        <v>0</v>
      </c>
      <c r="S22" s="98" t="b">
        <f t="shared" si="4"/>
        <v>0</v>
      </c>
    </row>
    <row r="23" spans="1:19" s="4" customFormat="1">
      <c r="A23" s="5" t="s">
        <v>35</v>
      </c>
      <c r="B23" s="104">
        <v>0</v>
      </c>
      <c r="C23" s="54">
        <v>20</v>
      </c>
      <c r="D23" s="6">
        <v>20</v>
      </c>
      <c r="E23" s="14" t="e">
        <f>SUM(D23/12)*3.141*B23/$E$37</f>
        <v>#DIV/0!</v>
      </c>
      <c r="F23" s="15" t="e">
        <f>SUM(D23/12)*3.141*B23/$J$37</f>
        <v>#DIV/0!</v>
      </c>
      <c r="G23" s="17" t="e">
        <f>SUM(D23/12)*3.141*B23/B37</f>
        <v>#DIV/0!</v>
      </c>
      <c r="H23" s="11"/>
      <c r="I23" s="5" t="s">
        <v>89</v>
      </c>
      <c r="J23" s="49" t="b">
        <f>IF($J$6="Denso Glass Outerwrap",SUM(B23/12)*3.141*D23/$G$48,IF($J$6="Denso Utility Tape",SUM(B23/12)*3.141*D23/$F$48,IF($J$6="Denso PVC Tape (Colored)",SUM(B23/12)*3.141*D23/$F$48,IF($J$6="Denso Fiber-Wrap",SUM(B23/12)*3.141*D23/$F$48,IF($J$6="Denso Poly-Wrap",SUM(B23/12)*3.141*D23/$E$48)))))</f>
        <v>0</v>
      </c>
      <c r="K23" s="49" t="b">
        <f t="shared" si="5"/>
        <v>0</v>
      </c>
      <c r="L23" s="11"/>
      <c r="M23" s="54">
        <v>54</v>
      </c>
      <c r="N23" s="103">
        <v>0</v>
      </c>
      <c r="O23" s="98" t="b">
        <f t="shared" si="2"/>
        <v>0</v>
      </c>
      <c r="P23" s="103">
        <v>0</v>
      </c>
      <c r="Q23" s="98" t="b">
        <f t="shared" si="3"/>
        <v>0</v>
      </c>
      <c r="R23" s="103">
        <v>0</v>
      </c>
      <c r="S23" s="98" t="b">
        <f t="shared" si="4"/>
        <v>0</v>
      </c>
    </row>
    <row r="24" spans="1:19" s="4" customFormat="1">
      <c r="A24" s="5" t="s">
        <v>36</v>
      </c>
      <c r="B24" s="104">
        <v>0</v>
      </c>
      <c r="C24" s="54">
        <v>24</v>
      </c>
      <c r="D24" s="6">
        <v>24</v>
      </c>
      <c r="E24" s="14" t="e">
        <f t="shared" si="0"/>
        <v>#DIV/0!</v>
      </c>
      <c r="F24" s="15" t="e">
        <f>SUM(D24/12)*3.141*B24/$K$37</f>
        <v>#DIV/0!</v>
      </c>
      <c r="G24" s="17" t="e">
        <f>SUM(D24/12)*3.141*B24/B37</f>
        <v>#DIV/0!</v>
      </c>
      <c r="H24" s="11"/>
      <c r="I24" s="5" t="s">
        <v>90</v>
      </c>
      <c r="J24" s="49" t="b">
        <f>IF($J$6="Denso Glass Outerwrap",SUM(B24/12)*3.141*D24/$G$48,IF($J$6="Denso Utility Tape",SUM(B24/12)*3.141*D24/$F$48,IF($J$6="Denso PVC Tape (Colored)",SUM(B24/12)*3.141*D24/$F$48,IF($J$6="Denso Fiber-Wrap",SUM(B24/12)*3.141*D24/$I$48,IF($J$6="Denso Poly-Wrap",SUM(B24/12)*3.141*D24/$I$48)))))</f>
        <v>0</v>
      </c>
      <c r="K24" s="49" t="b">
        <f>IF($J$6="Denso Glass Outerwrap","N/A",IF($J$6="Denso Utility Tape",SUM(B24/12)*3.141*D24/$L$48,IF($J$6="Denso PVC Tape (Colored)",SUM(B24/12)*3.141*D24/$L$48,IF($J$6="Denso Fiber-Wrap",SUM(B24/12)*3.141*D24/$M$48,IF($J$6="Denso Poly-Wrap","N/A")))))</f>
        <v>0</v>
      </c>
      <c r="L24" s="11"/>
      <c r="M24" s="96"/>
      <c r="N24" s="106"/>
      <c r="O24" s="106">
        <f>SUM(O11:O23)</f>
        <v>0</v>
      </c>
      <c r="P24" s="106"/>
      <c r="Q24" s="106">
        <f>SUM(Q11:Q23)</f>
        <v>0</v>
      </c>
      <c r="R24" s="106"/>
      <c r="S24" s="106">
        <f>SUM(S11:S23)</f>
        <v>0</v>
      </c>
    </row>
    <row r="25" spans="1:19" s="4" customFormat="1">
      <c r="A25" s="5" t="s">
        <v>36</v>
      </c>
      <c r="B25" s="104">
        <v>0</v>
      </c>
      <c r="C25" s="54">
        <v>30</v>
      </c>
      <c r="D25" s="6">
        <v>30</v>
      </c>
      <c r="E25" s="14" t="e">
        <f t="shared" si="0"/>
        <v>#DIV/0!</v>
      </c>
      <c r="F25" s="15" t="e">
        <f>SUM(D25/12)*3.141*B25/$K$37</f>
        <v>#DIV/0!</v>
      </c>
      <c r="G25" s="17" t="e">
        <f>SUM(D25/12)*3.141*B25/B37</f>
        <v>#DIV/0!</v>
      </c>
      <c r="H25" s="11"/>
      <c r="I25" s="5" t="s">
        <v>90</v>
      </c>
      <c r="J25" s="49" t="b">
        <f>IF($J$6="Denso Glass Outerwrap",SUM(B25/12)*3.141*D25/$G$48,IF($J$6="Denso Utility Tape",SUM(B25/12)*3.141*D25/$F$48,IF($J$6="Denso PVC Tape (Colored)",SUM(B25/12)*3.141*D25/$F$48,IF($J$6="Denso Fiber-Wrap",SUM(B25/12)*3.141*D25/$I$48,IF($J$6="Denso Poly-Wrap",SUM(B25/12)*3.141*D25/$I$48)))))</f>
        <v>0</v>
      </c>
      <c r="K25" s="49" t="b">
        <f>IF($J$6="Denso Glass Outerwrap","N/A",IF($J$6="Denso Utility Tape",SUM(B25/12)*3.141*D25/$L$48,IF($J$6="Denso PVC Tape (Colored)",SUM(B25/12)*3.141*D25/$L$48,IF($J$6="Denso Fiber-Wrap",SUM(B25/12)*3.141*D25/$M$48,IF($J$6="Denso Poly-Wrap","N/A")))))</f>
        <v>0</v>
      </c>
      <c r="L25" s="11"/>
      <c r="M25" s="76"/>
      <c r="N25"/>
      <c r="O25"/>
      <c r="P25"/>
      <c r="Q25"/>
    </row>
    <row r="26" spans="1:19" s="4" customFormat="1">
      <c r="A26" s="5" t="s">
        <v>36</v>
      </c>
      <c r="B26" s="104">
        <v>0</v>
      </c>
      <c r="C26" s="54">
        <v>36</v>
      </c>
      <c r="D26" s="6">
        <v>36</v>
      </c>
      <c r="E26" s="14" t="e">
        <f t="shared" si="0"/>
        <v>#DIV/0!</v>
      </c>
      <c r="F26" s="15" t="e">
        <f>SUM(D26/12)*3.141*B26/$K$37</f>
        <v>#DIV/0!</v>
      </c>
      <c r="G26" s="17" t="e">
        <f>SUM(D26/12)*3.141*B26/B37</f>
        <v>#DIV/0!</v>
      </c>
      <c r="H26" s="11"/>
      <c r="I26" s="5" t="s">
        <v>90</v>
      </c>
      <c r="J26" s="49" t="b">
        <f>IF($J$6="Denso Glass Outerwrap",SUM(B26/12)*3.141*D26/$G$48,IF($J$6="Denso Utility Tape",SUM(B26/12)*3.141*D26/$F$48,IF($J$6="Denso PVC Tape (Colored)",SUM(B26/12)*3.141*D26/$F$48,IF($J$6="Denso Fiber-Wrap",SUM(B26/12)*3.141*D26/$I$48,IF($J$6="Denso Poly-Wrap",SUM(B26/12)*3.141*D26/$I$48)))))</f>
        <v>0</v>
      </c>
      <c r="K26" s="49" t="b">
        <f>IF($J$6="Denso Glass Outerwrap","N/A",IF($J$6="Denso Utility Tape",SUM(B26/12)*3.141*D26/$L$48,IF($J$6="Denso PVC Tape (Colored)",SUM(B26/12)*3.141*D26/$L$48,IF($J$6="Denso Fiber-Wrap",SUM(B26/12)*3.141*D26/$M$48,IF($J$6="Denso Poly-Wrap","N/A")))))</f>
        <v>0</v>
      </c>
      <c r="L26" s="11"/>
      <c r="M26" s="76"/>
    </row>
    <row r="27" spans="1:19" s="4" customFormat="1">
      <c r="A27" s="5" t="s">
        <v>36</v>
      </c>
      <c r="B27" s="104">
        <v>0</v>
      </c>
      <c r="C27" s="54">
        <v>42</v>
      </c>
      <c r="D27" s="6">
        <v>42</v>
      </c>
      <c r="E27" s="14" t="e">
        <f t="shared" si="0"/>
        <v>#DIV/0!</v>
      </c>
      <c r="F27" s="15" t="e">
        <f>SUM(D27/12)*3.141*B27/$K$37</f>
        <v>#DIV/0!</v>
      </c>
      <c r="G27" s="17" t="e">
        <f>SUM(D27/12)*3.141*B27/B37</f>
        <v>#DIV/0!</v>
      </c>
      <c r="H27" s="11"/>
      <c r="I27" s="5" t="s">
        <v>90</v>
      </c>
      <c r="J27" s="49" t="b">
        <f>IF($J$6="Denso Glass Outerwrap",SUM(B27/12)*3.141*D27/$G$48,IF($J$6="Denso Utility Tape",SUM(B27/12)*3.141*D27/$F$48,IF($J$6="Denso PVC Tape (Colored)",SUM(B27/12)*3.141*D27/$F$48,IF($J$6="Denso Fiber-Wrap",SUM(B27/12)*3.141*D27/$I$48,IF($J$6="Denso Poly-Wrap",SUM(B27/12)*3.141*D27/$I$48)))))</f>
        <v>0</v>
      </c>
      <c r="K27" s="49" t="b">
        <f>IF($J$6="Denso Glass Outerwrap","N/A",IF($J$6="Denso Utility Tape",SUM(B27/12)*3.141*D27/$L$48,IF($J$6="Denso PVC Tape (Colored)",SUM(B27/12)*3.141*D27/$L$48,IF($J$6="Denso Fiber-Wrap",SUM(B27/12)*3.141*D27/$M$48,IF($J$6="Denso Poly-Wrap","N/A")))))</f>
        <v>0</v>
      </c>
      <c r="L27" s="11"/>
      <c r="M27" s="76"/>
    </row>
    <row r="28" spans="1:19" s="4" customFormat="1">
      <c r="A28" s="5" t="s">
        <v>36</v>
      </c>
      <c r="B28" s="104">
        <v>0</v>
      </c>
      <c r="C28" s="54">
        <v>48</v>
      </c>
      <c r="D28" s="6">
        <v>48</v>
      </c>
      <c r="E28" s="14" t="e">
        <f t="shared" si="0"/>
        <v>#DIV/0!</v>
      </c>
      <c r="F28" s="17" t="e">
        <f>SUM(D28/12)*3.141*B28/$K$37</f>
        <v>#DIV/0!</v>
      </c>
      <c r="G28" s="17" t="e">
        <f>SUM(D28/12)*3.141*B28/B37</f>
        <v>#DIV/0!</v>
      </c>
      <c r="H28" s="30"/>
      <c r="I28" s="5" t="s">
        <v>90</v>
      </c>
      <c r="J28" s="49" t="b">
        <f>IF($J$6="Denso Glass Outerwrap",SUM(B28/12)*3.141*D28/$G$48,IF($J$6="Denso Utility Tape",SUM(B28/12)*3.141*D28/$F$48,IF($J$6="Denso PVC Tape (Colored)",SUM(B28/12)*3.141*D28/$F$48,IF($J$6="Denso Fiber-Wrap",SUM(B28/12)*3.141*D28/$I$48,IF($J$6="Denso Poly-Wrap",SUM(B28/12)*3.141*D28/$I$48)))))</f>
        <v>0</v>
      </c>
      <c r="K28" s="49" t="b">
        <f>IF($J$6="Denso Glass Outerwrap","N/A",IF($J$6="Denso Utility Tape",SUM(B28/12)*3.141*D28/$L$48,IF($J$6="Denso PVC Tape (Colored)",SUM(B28/12)*3.141*D28/$L$48,IF($J$6="Denso Fiber-Wrap",SUM(B28/12)*3.141*D28/$M$48,IF($J$6="Denso Poly-Wrap","N/A")))))</f>
        <v>0</v>
      </c>
      <c r="L28" s="11"/>
      <c r="M28" s="76"/>
    </row>
    <row r="29" spans="1:19" s="95" customFormat="1">
      <c r="A29" s="92"/>
      <c r="B29" s="68"/>
      <c r="C29" s="68"/>
      <c r="D29" s="68"/>
      <c r="E29" s="105" t="e">
        <f>SUM(E11:E28)</f>
        <v>#DIV/0!</v>
      </c>
      <c r="F29" s="105" t="e">
        <f>SUM(F11:F28)</f>
        <v>#DIV/0!</v>
      </c>
      <c r="G29" s="105" t="e">
        <f>SUM(G11:G28)</f>
        <v>#DIV/0!</v>
      </c>
      <c r="H29" s="93"/>
      <c r="I29" s="92"/>
      <c r="J29" s="115">
        <f>SUM(J11:J28)</f>
        <v>0</v>
      </c>
      <c r="K29" s="115">
        <f>SUM(K11:K28)</f>
        <v>0</v>
      </c>
      <c r="L29" s="94"/>
    </row>
    <row r="30" spans="1:19" ht="65">
      <c r="A30" s="69"/>
      <c r="B30" s="42" t="s">
        <v>69</v>
      </c>
      <c r="C30" s="42" t="s">
        <v>71</v>
      </c>
      <c r="D30" s="42" t="s">
        <v>75</v>
      </c>
      <c r="E30" s="42" t="s">
        <v>73</v>
      </c>
      <c r="F30" s="46" t="s">
        <v>74</v>
      </c>
      <c r="G30" s="91" t="s">
        <v>66</v>
      </c>
      <c r="H30" s="11"/>
      <c r="L30" s="10"/>
    </row>
    <row r="31" spans="1:19">
      <c r="A31" s="128" t="s">
        <v>78</v>
      </c>
      <c r="B31" s="66" t="s">
        <v>77</v>
      </c>
      <c r="C31" s="66" t="s">
        <v>77</v>
      </c>
      <c r="D31" s="66" t="s">
        <v>77</v>
      </c>
      <c r="E31" s="66" t="s">
        <v>77</v>
      </c>
      <c r="F31" s="67" t="s">
        <v>77</v>
      </c>
      <c r="G31" s="67" t="s">
        <v>77</v>
      </c>
      <c r="H31" s="11"/>
      <c r="I31" s="56" t="s">
        <v>93</v>
      </c>
      <c r="L31" s="10"/>
    </row>
    <row r="32" spans="1:19" ht="13" customHeight="1">
      <c r="A32" s="129"/>
      <c r="B32" s="131" t="str">
        <f>IF(ISERROR(ROUNDUP(E29,0)),"0",ROUNDUP(E29,0))</f>
        <v>0</v>
      </c>
      <c r="C32" s="131" t="str">
        <f>IF(ISERROR(ROUNDUP(F29,0)),"0",ROUNDUP(F29,0))</f>
        <v>0</v>
      </c>
      <c r="D32" s="131" t="str">
        <f>IF(ISERROR(ROUNDUP(G29,0)),"0",ROUNDUP(G29,0))</f>
        <v>0</v>
      </c>
      <c r="E32" s="131">
        <f>ROUNDUP(J29,0)</f>
        <v>0</v>
      </c>
      <c r="F32" s="119">
        <f>ROUNDUP(K29,0)</f>
        <v>0</v>
      </c>
      <c r="G32" s="119">
        <f>IF($O$6="Select Mastic",SUM(0),IF($O$6="Densyl Mastic",ROUNDUP((O24+Q24+S24)/39.6,0),IF($O$6="Denso Profiling Mastic",ROUNDUP((Q24+O24+S24)/24,0),IF($O$6="Densyl Mastic Blankets",ROUNDUP((Q24+O24+S24)/44,0)))))</f>
        <v>0</v>
      </c>
      <c r="H32" s="11"/>
      <c r="I32" s="58" t="s">
        <v>92</v>
      </c>
      <c r="L32" s="10"/>
    </row>
    <row r="33" spans="1:13" ht="13" customHeight="1">
      <c r="A33" s="130"/>
      <c r="B33" s="132"/>
      <c r="C33" s="132"/>
      <c r="D33" s="132"/>
      <c r="E33" s="132"/>
      <c r="F33" s="120"/>
      <c r="G33" s="120"/>
      <c r="H33" s="11"/>
      <c r="I33" s="57" t="s">
        <v>91</v>
      </c>
      <c r="L33" s="10"/>
    </row>
    <row r="34" spans="1:13">
      <c r="H34" s="11"/>
    </row>
    <row r="35" spans="1:13" hidden="1">
      <c r="A35" s="124" t="s">
        <v>5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</row>
    <row r="36" spans="1:13" ht="30" hidden="1" customHeight="1">
      <c r="A36" s="24" t="s">
        <v>13</v>
      </c>
      <c r="B36" s="78" t="s">
        <v>17</v>
      </c>
      <c r="C36" s="79" t="s">
        <v>19</v>
      </c>
      <c r="D36" s="51" t="s">
        <v>28</v>
      </c>
      <c r="E36" s="59" t="s">
        <v>29</v>
      </c>
      <c r="F36" s="80" t="s">
        <v>30</v>
      </c>
      <c r="G36" s="81" t="s">
        <v>31</v>
      </c>
      <c r="H36" s="80"/>
      <c r="I36" s="81" t="s">
        <v>2</v>
      </c>
      <c r="J36" s="81" t="s">
        <v>3</v>
      </c>
      <c r="K36" s="82" t="s">
        <v>4</v>
      </c>
    </row>
    <row r="37" spans="1:13" hidden="1">
      <c r="A37" s="27" t="s">
        <v>14</v>
      </c>
      <c r="B37" s="28" t="b">
        <f>IF($C$6="Denso Paste",484,IF($C$6="Denso Paste S105",484,IF($C$6="Denso hi-tack primer",1076,IF($C$6="Denso Primer D",2368))))</f>
        <v>0</v>
      </c>
      <c r="C37" s="38" t="s">
        <v>20</v>
      </c>
      <c r="D37" s="35" t="b">
        <f>IF($F$6="Densyl Tape",87,IF($F$6="Denso LT Tape",87,IF($F$6="Denso ColorTape",45,IF($F$6="Denso Hotline Tape",87,IF($F$6="Denso Hi-Tack Tape",87,IF($F$6="Denso WB Tape",87,IF($F$6="Densyl KF Tape",87,IF($F$6="Denso Marine Piling Tape",87))))))))</f>
        <v>0</v>
      </c>
      <c r="E37" s="60" t="b">
        <f>IF($F$6="Densyl Tape",77,IF($F$6="Denso LT Tape",77,IF($F$6="Denso ColorTape",60,IF($F$6="Denso Hotline Tape",77,IF($F$6="Denso Hi-Tack Tape",77,IF($F$6="Denso WB Tape",77,IF($F$6="Densyl KF Tape",77,IF($F$6="Denso Marine Piling Tape",77))))))))</f>
        <v>0</v>
      </c>
      <c r="F37" s="19" t="b">
        <f>IF($F$6="Densyl Tape",87,IF($F$6="Denso LT Tape",87,IF($F$6="Denso ColorTape",45,IF($F$6="Denso Hotline Tape",87,IF($F$6="Denso Hi-Tack Tape",0,IF($F$6="Denso WB Tape",87,IF($F$6="Densyl KF Tape",87,IF($F$6="Denso Marine Piling Tape",87))))))))</f>
        <v>0</v>
      </c>
      <c r="G37" s="19" t="b">
        <f>IF($F$6="Densyl Tape",145,IF($F$6="Denso LT Tape",145,IF($F$6="Denso ColorTape",74,IF($F$6="Denso Hotline Tape",145,IF($F$6="Denso Hi-Tack Tape",145,IF($F$6="Denso WB Tape",145,IF($F$6="Densyl KF Tape",145,IF($F$6="Denso Marine Piling Tape",145))))))))</f>
        <v>0</v>
      </c>
      <c r="H37" s="12"/>
      <c r="I37" s="19" t="b">
        <f>IF($F$6="Densyl Tape",162,IF($F$6="Denso LT Tape",162,IF($F$6="Denso ColorTape",83,IF($F$6="Denso Hotline Tape",162,IF($F$6="Denso Hi-Tack Tape",162,IF($F$6="Denso WB Tape",162,IF($F$6="Densyl KF Tape",162,IF($F$6="Denso Marine Piling Tape",162))))))))</f>
        <v>0</v>
      </c>
      <c r="J37" s="19" t="b">
        <f>IF($F$6="Densyl Tape",150,IF($F$6="Denso LT Tape",150,IF($F$6="Denso ColorTape",116,IF($F$6="Denso Hotline Tape",150,IF($F$6="Denso Hi-Tack Tape",150,IF($F$6="Denso WB Tape",150,IF($F$6="Densyl KF Tape",150,IF($F$6="Denso Marine Piling Tape",150))))))))</f>
        <v>0</v>
      </c>
      <c r="K37" s="20" t="b">
        <f>IF($F$6="Densyl Tape",177,IF($F$6="Denso LT Tape",177,IF($F$6="Denso ColorTape",91,IF($F$6="Denso Hotline Tape",177,IF($F$6="Denso Hi-Tack Tape",177,IF($F$6="Denso WB Tape",177,IF($F$6="Densyl KF Tape",177,IF($F$6="Denso Marine Piling Tape",177))))))))</f>
        <v>0</v>
      </c>
    </row>
    <row r="38" spans="1:13" hidden="1">
      <c r="A38" s="25" t="s">
        <v>15</v>
      </c>
      <c r="B38" s="28"/>
      <c r="C38" s="38" t="s">
        <v>27</v>
      </c>
      <c r="D38" s="36"/>
      <c r="E38" s="61"/>
      <c r="F38" s="19"/>
      <c r="H38" s="12"/>
      <c r="K38" s="20"/>
    </row>
    <row r="39" spans="1:13" ht="26" hidden="1">
      <c r="A39" s="26" t="s">
        <v>18</v>
      </c>
      <c r="B39" s="29"/>
      <c r="C39" s="39" t="s">
        <v>21</v>
      </c>
      <c r="D39" s="36"/>
      <c r="E39" s="33"/>
      <c r="F39" s="19"/>
      <c r="H39" s="12"/>
      <c r="K39" s="20"/>
    </row>
    <row r="40" spans="1:13" ht="26" hidden="1">
      <c r="A40" s="47" t="s">
        <v>16</v>
      </c>
      <c r="B40" s="29"/>
      <c r="C40" s="38" t="s">
        <v>22</v>
      </c>
      <c r="D40" s="36"/>
      <c r="E40" s="33"/>
      <c r="F40" s="19"/>
      <c r="H40" s="12"/>
      <c r="K40" s="20"/>
    </row>
    <row r="41" spans="1:13" ht="26" hidden="1">
      <c r="A41" s="18"/>
      <c r="B41" s="19"/>
      <c r="C41" s="40" t="s">
        <v>23</v>
      </c>
      <c r="D41" s="34"/>
      <c r="E41" s="33"/>
      <c r="H41" s="12"/>
      <c r="K41" s="20"/>
    </row>
    <row r="42" spans="1:13" hidden="1">
      <c r="A42" s="18"/>
      <c r="B42" s="19"/>
      <c r="C42" s="40" t="s">
        <v>24</v>
      </c>
      <c r="D42" s="34"/>
      <c r="E42" s="33"/>
      <c r="H42" s="12"/>
      <c r="K42" s="20"/>
    </row>
    <row r="43" spans="1:13" hidden="1">
      <c r="A43" s="18"/>
      <c r="C43" s="40" t="s">
        <v>25</v>
      </c>
      <c r="D43" s="37"/>
      <c r="E43" s="33"/>
      <c r="H43" s="12"/>
      <c r="K43" s="20"/>
    </row>
    <row r="44" spans="1:13" ht="26" hidden="1">
      <c r="A44" s="21"/>
      <c r="B44" s="22"/>
      <c r="C44" s="43" t="s">
        <v>26</v>
      </c>
      <c r="D44" s="44"/>
      <c r="E44" s="23"/>
      <c r="F44" s="22"/>
      <c r="G44" s="22"/>
      <c r="H44" s="45"/>
      <c r="I44" s="22"/>
      <c r="J44" s="22"/>
      <c r="K44" s="23"/>
    </row>
    <row r="45" spans="1:13" hidden="1">
      <c r="H45" s="12"/>
    </row>
    <row r="46" spans="1:13" hidden="1">
      <c r="A46" s="124" t="s">
        <v>6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</row>
    <row r="47" spans="1:13" ht="228" hidden="1">
      <c r="A47" s="69"/>
      <c r="B47" s="70"/>
      <c r="C47" s="51" t="s">
        <v>79</v>
      </c>
      <c r="D47" s="51" t="s">
        <v>83</v>
      </c>
      <c r="E47" s="51" t="s">
        <v>84</v>
      </c>
      <c r="F47" s="51" t="s">
        <v>85</v>
      </c>
      <c r="G47" s="51" t="s">
        <v>29</v>
      </c>
      <c r="H47" s="71"/>
      <c r="I47" s="59" t="s">
        <v>86</v>
      </c>
      <c r="J47" s="51" t="s">
        <v>79</v>
      </c>
      <c r="K47" s="51" t="s">
        <v>84</v>
      </c>
      <c r="L47" s="51" t="s">
        <v>85</v>
      </c>
      <c r="M47" s="59" t="s">
        <v>67</v>
      </c>
    </row>
    <row r="48" spans="1:13" hidden="1">
      <c r="A48" s="72" t="s">
        <v>12</v>
      </c>
      <c r="B48" s="19"/>
      <c r="C48" s="41" t="b">
        <f>IF($J$6="Denso Glass Outerwrap","N/A",IF($J$6="Denso Utility Tape",200,IF($J$6="Denso PVC Tape (Colored)",200,IF($J$6="Denso Fiber-Wrap",150,IF($J$6="Denso Poly-Wrap",550)))))</f>
        <v>0</v>
      </c>
      <c r="D48" s="41" t="b">
        <f>IF($J$6="Denso Glass Outerwrap","17")</f>
        <v>0</v>
      </c>
      <c r="E48" s="41" t="b">
        <f>IF($J$6="Denso Glass Outerwrap",25,IF($J$6="Denso Utility Tape",200,IF($J$6="Denso PVC Tape (Colored)",200,IF($J$6="Denso Fiber-Wrap",150,IF($J$6="Denso Poly-Wrap",550)))))</f>
        <v>0</v>
      </c>
      <c r="F48" s="41" t="b">
        <f>IF($J$6="Denso Glass Outerwrap",25,IF($J$6="Denso Utility Tape",200,IF($J$6="Denso PVC Tape (Colored)",200,IF($J$6="Denso Fiber-Wrap",150,IF($J$6="Denso Poly-Wrap",550)))))</f>
        <v>0</v>
      </c>
      <c r="G48" s="41" t="b">
        <f>IF($J$6="Denso Glass Outerwrap",40,IF($J$6="Denso Utility Tape",200,IF($J$6="Denso PVC Tape (Colored)",200,IF($J$6="Denso Fiber-Wrap",150,IF($J$6="Denso Poly-Wrap",550)))))</f>
        <v>0</v>
      </c>
      <c r="H48" s="73"/>
      <c r="I48" s="60" t="b">
        <f>IF($J$6="Denso Glass Outerwrap","N/A",IF($J$6="Denso Utility Tape","N/A",IF($J$6="Denso PVC Tape (Colored)","N/A",IF($J$6="Denso Fiber-Wrap",150,IF($J$6="Denso Poly-Wrap",550)))))</f>
        <v>0</v>
      </c>
      <c r="J48" s="41" t="b">
        <f>IF($J$6="Denso Glass Outerwrap","N/A",IF($J$6="Denso Utility Tape",200,IF($J$6="Denso PVC Tape (Colored)",200,IF($J$6="Denso Fiber-Wrap","N/A",IF($J$6="Denso Poly-Wrap","N/A")))))</f>
        <v>0</v>
      </c>
      <c r="K48" s="41" t="b">
        <f>IF($J$6="Denso Glass Outerwrap","N/A",IF($J$6="Denso Utility Tape",300,IF($J$6="Denso PVC Tape (Colored)",300,IF($J$6="Denso Fiber-Wrap",225,IF($J$6="Denso Poly-Wrap",550)))))</f>
        <v>0</v>
      </c>
      <c r="L48" s="41" t="b">
        <f>IF($J$6="Denso Glass Outerwrap","N/A",IF($J$6="Denso Utility Tape",333,IF($J$6="Denso PVC Tape (Colored)",333,IF($J$6="Denso Fiber-Wrap",250,IF($J$6="Denso Poly-Wrap",550)))))</f>
        <v>0</v>
      </c>
      <c r="M48" s="60" t="b">
        <f>IF($J$6="Denso Glass Outerwrap","N/A",IF($J$6="Denso Utility Tape","N/A",IF($J$6="Denso PVC Tape (Colored)","N/A",IF($J$6="Denso Fiber-Wrap",825,IF($J$6="Denso Poly-Wrap","N/A")))))</f>
        <v>0</v>
      </c>
    </row>
    <row r="49" spans="1:13" hidden="1">
      <c r="A49" s="27" t="s">
        <v>7</v>
      </c>
      <c r="B49" s="19"/>
      <c r="C49" s="19"/>
      <c r="D49" s="19"/>
      <c r="E49" s="19"/>
      <c r="F49" s="19"/>
      <c r="G49" s="19"/>
      <c r="H49" s="73"/>
      <c r="I49" s="33"/>
      <c r="J49" s="19"/>
      <c r="K49" s="19"/>
      <c r="L49" s="19"/>
      <c r="M49" s="33"/>
    </row>
    <row r="50" spans="1:13" hidden="1">
      <c r="A50" s="25" t="s">
        <v>8</v>
      </c>
      <c r="B50" s="19"/>
      <c r="C50" s="19"/>
      <c r="D50" s="19"/>
      <c r="E50" s="19"/>
      <c r="F50" s="19"/>
      <c r="G50" s="19"/>
      <c r="H50" s="73"/>
      <c r="I50" s="33"/>
      <c r="J50" s="19"/>
      <c r="K50" s="19"/>
      <c r="L50" s="19"/>
      <c r="M50" s="33"/>
    </row>
    <row r="51" spans="1:13" hidden="1">
      <c r="A51" s="26" t="s">
        <v>9</v>
      </c>
      <c r="B51" s="19"/>
      <c r="C51" s="19"/>
      <c r="D51" s="19"/>
      <c r="E51" s="19"/>
      <c r="F51" s="19"/>
      <c r="G51" s="19"/>
      <c r="H51" s="73"/>
      <c r="I51" s="33"/>
      <c r="J51" s="19"/>
      <c r="K51" s="19"/>
      <c r="L51" s="19"/>
      <c r="M51" s="33"/>
    </row>
    <row r="52" spans="1:13" hidden="1">
      <c r="A52" s="47" t="s">
        <v>11</v>
      </c>
      <c r="B52" s="19"/>
      <c r="C52" s="19"/>
      <c r="D52" s="19"/>
      <c r="E52" s="19"/>
      <c r="F52" s="19"/>
      <c r="G52" s="19"/>
      <c r="H52" s="73"/>
      <c r="I52" s="33"/>
      <c r="J52" s="19"/>
      <c r="K52" s="19"/>
      <c r="L52" s="19"/>
      <c r="M52" s="33"/>
    </row>
    <row r="53" spans="1:13" hidden="1">
      <c r="A53" s="74" t="s">
        <v>10</v>
      </c>
      <c r="B53" s="22"/>
      <c r="C53" s="22"/>
      <c r="D53" s="22"/>
      <c r="E53" s="22"/>
      <c r="F53" s="22"/>
      <c r="G53" s="22"/>
      <c r="H53" s="45"/>
      <c r="I53" s="23"/>
      <c r="J53" s="22"/>
      <c r="K53" s="22"/>
      <c r="L53" s="22"/>
      <c r="M53" s="23"/>
    </row>
    <row r="54" spans="1:13" hidden="1">
      <c r="H54" s="12"/>
      <c r="I54" s="19"/>
      <c r="J54" s="19"/>
    </row>
    <row r="55" spans="1:13" hidden="1">
      <c r="A55" s="70"/>
      <c r="B55" s="70"/>
      <c r="C55" s="70"/>
      <c r="D55" s="70"/>
      <c r="E55" s="70"/>
      <c r="F55" s="70"/>
      <c r="G55" s="70"/>
      <c r="H55" s="77"/>
      <c r="I55" s="70"/>
      <c r="J55" s="70"/>
      <c r="K55" s="70"/>
      <c r="L55" s="70"/>
      <c r="M55" s="70"/>
    </row>
    <row r="56" spans="1:13" hidden="1">
      <c r="A56" s="69"/>
      <c r="B56" s="70"/>
      <c r="C56" s="116" t="s">
        <v>62</v>
      </c>
      <c r="D56" s="117"/>
      <c r="E56" s="118"/>
      <c r="F56" s="116" t="s">
        <v>64</v>
      </c>
      <c r="G56" s="117"/>
      <c r="H56" s="117"/>
      <c r="I56" s="118"/>
      <c r="J56" s="116" t="s">
        <v>65</v>
      </c>
      <c r="K56" s="117"/>
      <c r="L56" s="118"/>
    </row>
    <row r="57" spans="1:13" hidden="1">
      <c r="A57" s="72" t="s">
        <v>55</v>
      </c>
      <c r="B57" s="85" t="s">
        <v>63</v>
      </c>
      <c r="C57" s="65" t="s">
        <v>59</v>
      </c>
      <c r="D57" s="63" t="s">
        <v>60</v>
      </c>
      <c r="E57" s="64" t="s">
        <v>61</v>
      </c>
      <c r="F57" s="65" t="s">
        <v>59</v>
      </c>
      <c r="G57" s="63" t="s">
        <v>60</v>
      </c>
      <c r="H57" s="73"/>
      <c r="I57" s="64" t="s">
        <v>61</v>
      </c>
      <c r="J57" s="65" t="s">
        <v>59</v>
      </c>
      <c r="K57" s="63" t="s">
        <v>60</v>
      </c>
      <c r="L57" s="90" t="s">
        <v>61</v>
      </c>
    </row>
    <row r="58" spans="1:13" hidden="1">
      <c r="A58" s="27" t="s">
        <v>56</v>
      </c>
      <c r="B58" s="75">
        <v>4</v>
      </c>
      <c r="C58" s="83">
        <v>7</v>
      </c>
      <c r="D58" s="83">
        <v>21</v>
      </c>
      <c r="E58" s="83">
        <v>18</v>
      </c>
      <c r="F58" s="83">
        <v>3.25</v>
      </c>
      <c r="G58" s="83">
        <v>9.75</v>
      </c>
      <c r="H58" s="73"/>
      <c r="I58" s="83">
        <v>9.75</v>
      </c>
      <c r="J58" s="84">
        <v>0</v>
      </c>
      <c r="K58" s="84">
        <v>0</v>
      </c>
      <c r="L58" s="84">
        <v>0</v>
      </c>
    </row>
    <row r="59" spans="1:13" ht="24" hidden="1">
      <c r="A59" s="25" t="s">
        <v>57</v>
      </c>
      <c r="B59" s="75">
        <v>6</v>
      </c>
      <c r="C59" s="83">
        <v>9</v>
      </c>
      <c r="D59" s="83">
        <v>27</v>
      </c>
      <c r="E59" s="83">
        <v>22</v>
      </c>
      <c r="F59" s="83">
        <v>4.25</v>
      </c>
      <c r="G59" s="83">
        <v>12.75</v>
      </c>
      <c r="H59" s="73"/>
      <c r="I59" s="83">
        <v>12.75</v>
      </c>
      <c r="J59" s="84">
        <v>0</v>
      </c>
      <c r="K59" s="84">
        <v>0</v>
      </c>
      <c r="L59" s="84">
        <v>0</v>
      </c>
    </row>
    <row r="60" spans="1:13" hidden="1">
      <c r="A60" s="26" t="s">
        <v>58</v>
      </c>
      <c r="B60" s="75">
        <v>8</v>
      </c>
      <c r="C60" s="83">
        <v>11</v>
      </c>
      <c r="D60" s="83">
        <v>33</v>
      </c>
      <c r="E60" s="83">
        <v>30</v>
      </c>
      <c r="F60" s="83">
        <v>5.5</v>
      </c>
      <c r="G60" s="83">
        <v>16.5</v>
      </c>
      <c r="H60" s="73"/>
      <c r="I60" s="83">
        <v>16.5</v>
      </c>
      <c r="J60" s="84">
        <v>0</v>
      </c>
      <c r="K60" s="84">
        <v>0</v>
      </c>
      <c r="L60" s="84">
        <v>0</v>
      </c>
    </row>
    <row r="61" spans="1:13" hidden="1">
      <c r="A61" s="47"/>
      <c r="B61" s="75">
        <v>10</v>
      </c>
      <c r="C61" s="83">
        <v>14</v>
      </c>
      <c r="D61" s="83">
        <v>42</v>
      </c>
      <c r="E61" s="83">
        <v>38</v>
      </c>
      <c r="F61" s="83">
        <v>7</v>
      </c>
      <c r="G61" s="83">
        <v>21</v>
      </c>
      <c r="H61" s="73"/>
      <c r="I61" s="83">
        <v>21</v>
      </c>
      <c r="J61" s="83">
        <v>2</v>
      </c>
      <c r="K61" s="83">
        <v>6</v>
      </c>
      <c r="L61" s="83">
        <v>2</v>
      </c>
    </row>
    <row r="62" spans="1:13" hidden="1">
      <c r="A62" s="47"/>
      <c r="B62" s="75">
        <v>12</v>
      </c>
      <c r="C62" s="83">
        <v>16</v>
      </c>
      <c r="D62" s="83">
        <v>48</v>
      </c>
      <c r="E62" s="83">
        <v>46</v>
      </c>
      <c r="F62" s="83">
        <v>8.5</v>
      </c>
      <c r="G62" s="83">
        <v>25.5</v>
      </c>
      <c r="H62" s="73"/>
      <c r="I62" s="83">
        <v>25.5</v>
      </c>
      <c r="J62" s="83">
        <v>2.5</v>
      </c>
      <c r="K62" s="83">
        <v>7.5</v>
      </c>
      <c r="L62" s="83">
        <v>2.5</v>
      </c>
    </row>
    <row r="63" spans="1:13" hidden="1">
      <c r="A63" s="18"/>
      <c r="B63" s="75">
        <v>14</v>
      </c>
      <c r="C63" s="83">
        <v>18</v>
      </c>
      <c r="D63" s="83">
        <v>54</v>
      </c>
      <c r="E63" s="83">
        <v>52</v>
      </c>
      <c r="F63" s="83">
        <v>9.5</v>
      </c>
      <c r="G63" s="83">
        <v>28.5</v>
      </c>
      <c r="H63" s="73"/>
      <c r="I63" s="83">
        <v>28.5</v>
      </c>
      <c r="J63" s="83">
        <v>2.5</v>
      </c>
      <c r="K63" s="83">
        <v>17.5</v>
      </c>
      <c r="L63" s="83">
        <v>2.5</v>
      </c>
    </row>
    <row r="64" spans="1:13" hidden="1">
      <c r="A64" s="18"/>
      <c r="B64" s="75">
        <v>16</v>
      </c>
      <c r="C64" s="83">
        <v>20</v>
      </c>
      <c r="D64" s="83">
        <v>60</v>
      </c>
      <c r="E64" s="83">
        <v>56</v>
      </c>
      <c r="F64" s="83">
        <v>10.5</v>
      </c>
      <c r="G64" s="83">
        <v>31.5</v>
      </c>
      <c r="H64" s="73"/>
      <c r="I64" s="83">
        <v>31.5</v>
      </c>
      <c r="J64" s="83">
        <v>3</v>
      </c>
      <c r="K64" s="83">
        <v>9</v>
      </c>
      <c r="L64" s="83">
        <v>3</v>
      </c>
    </row>
    <row r="65" spans="1:12" hidden="1">
      <c r="A65" s="18"/>
      <c r="B65" s="75">
        <v>18</v>
      </c>
      <c r="C65" s="83">
        <v>24</v>
      </c>
      <c r="D65" s="83">
        <v>72</v>
      </c>
      <c r="E65" s="83">
        <v>66</v>
      </c>
      <c r="F65" s="83">
        <v>12</v>
      </c>
      <c r="G65" s="83">
        <v>36</v>
      </c>
      <c r="H65" s="73"/>
      <c r="I65" s="83">
        <v>36</v>
      </c>
      <c r="J65" s="83">
        <v>3.5</v>
      </c>
      <c r="K65" s="83">
        <v>10.5</v>
      </c>
      <c r="L65" s="83">
        <v>3</v>
      </c>
    </row>
    <row r="66" spans="1:12" hidden="1">
      <c r="A66" s="18"/>
      <c r="B66" s="75">
        <v>20</v>
      </c>
      <c r="C66" s="83">
        <v>26</v>
      </c>
      <c r="D66" s="83">
        <v>78</v>
      </c>
      <c r="E66" s="83">
        <v>72</v>
      </c>
      <c r="F66" s="83">
        <v>13</v>
      </c>
      <c r="G66" s="83">
        <v>39</v>
      </c>
      <c r="H66" s="73"/>
      <c r="I66" s="83">
        <v>39</v>
      </c>
      <c r="J66" s="83">
        <v>4</v>
      </c>
      <c r="K66" s="83">
        <v>12</v>
      </c>
      <c r="L66" s="83">
        <v>4</v>
      </c>
    </row>
    <row r="67" spans="1:12" hidden="1">
      <c r="A67" s="18"/>
      <c r="B67" s="75">
        <v>24</v>
      </c>
      <c r="C67" s="83">
        <v>30</v>
      </c>
      <c r="D67" s="83">
        <v>90</v>
      </c>
      <c r="E67" s="83">
        <v>86</v>
      </c>
      <c r="F67" s="83">
        <v>16</v>
      </c>
      <c r="G67" s="83">
        <v>48</v>
      </c>
      <c r="H67" s="73"/>
      <c r="I67" s="83">
        <v>48</v>
      </c>
      <c r="J67" s="83">
        <v>4.5</v>
      </c>
      <c r="K67" s="83">
        <v>13.5</v>
      </c>
      <c r="L67" s="83">
        <v>4</v>
      </c>
    </row>
    <row r="68" spans="1:12" hidden="1">
      <c r="A68" s="18"/>
      <c r="B68" s="75">
        <v>30</v>
      </c>
      <c r="C68" s="83">
        <v>40</v>
      </c>
      <c r="D68" s="83">
        <v>120</v>
      </c>
      <c r="E68" s="83">
        <v>104</v>
      </c>
      <c r="F68" s="83">
        <v>19</v>
      </c>
      <c r="G68" s="83">
        <v>57</v>
      </c>
      <c r="H68" s="89"/>
      <c r="I68" s="83">
        <v>57</v>
      </c>
      <c r="J68" s="83">
        <v>5</v>
      </c>
      <c r="K68" s="83">
        <v>15</v>
      </c>
      <c r="L68" s="83">
        <v>6</v>
      </c>
    </row>
    <row r="69" spans="1:12" hidden="1">
      <c r="A69" s="18"/>
      <c r="B69" s="75">
        <v>36</v>
      </c>
      <c r="C69" s="83">
        <v>48</v>
      </c>
      <c r="D69" s="83">
        <v>144</v>
      </c>
      <c r="E69" s="83">
        <v>132</v>
      </c>
      <c r="F69" s="83">
        <v>24</v>
      </c>
      <c r="G69" s="83">
        <v>72</v>
      </c>
      <c r="H69" s="84"/>
      <c r="I69" s="83">
        <v>72</v>
      </c>
      <c r="J69" s="83">
        <v>6</v>
      </c>
      <c r="K69" s="84">
        <v>18</v>
      </c>
      <c r="L69" s="84">
        <v>6</v>
      </c>
    </row>
    <row r="70" spans="1:12" hidden="1">
      <c r="A70" s="21"/>
      <c r="B70" s="86">
        <v>54</v>
      </c>
      <c r="C70" s="87">
        <v>70</v>
      </c>
      <c r="D70" s="87">
        <v>210</v>
      </c>
      <c r="E70" s="87">
        <v>190</v>
      </c>
      <c r="F70" s="87">
        <v>35</v>
      </c>
      <c r="G70" s="87">
        <v>105</v>
      </c>
      <c r="H70" s="88"/>
      <c r="I70" s="87">
        <v>105</v>
      </c>
      <c r="J70" s="87">
        <v>12</v>
      </c>
      <c r="K70" s="88">
        <v>36</v>
      </c>
      <c r="L70" s="88">
        <v>12</v>
      </c>
    </row>
    <row r="71" spans="1:12" hidden="1">
      <c r="H71" s="12"/>
    </row>
    <row r="72" spans="1:12">
      <c r="H72" s="12"/>
    </row>
    <row r="73" spans="1:12">
      <c r="H73" s="12"/>
    </row>
    <row r="74" spans="1:12">
      <c r="H74" s="12"/>
    </row>
    <row r="75" spans="1:12">
      <c r="H75" s="12"/>
    </row>
    <row r="76" spans="1:12">
      <c r="H76" s="12"/>
    </row>
    <row r="77" spans="1:12">
      <c r="H77" s="12"/>
    </row>
    <row r="78" spans="1:12">
      <c r="H78" s="12"/>
    </row>
    <row r="79" spans="1:12">
      <c r="H79" s="12"/>
    </row>
    <row r="80" spans="1:12">
      <c r="H80" s="12"/>
    </row>
    <row r="81" spans="7:10">
      <c r="H81" s="12"/>
    </row>
    <row r="82" spans="7:10">
      <c r="H82" s="12"/>
    </row>
    <row r="83" spans="7:10">
      <c r="H83" s="12"/>
    </row>
    <row r="84" spans="7:10">
      <c r="H84" s="12"/>
    </row>
    <row r="85" spans="7:10">
      <c r="H85" s="12"/>
    </row>
    <row r="86" spans="7:10">
      <c r="H86" s="12"/>
    </row>
    <row r="87" spans="7:10">
      <c r="H87" s="12"/>
    </row>
    <row r="88" spans="7:10">
      <c r="H88" s="12"/>
    </row>
    <row r="89" spans="7:10">
      <c r="H89" s="12"/>
    </row>
    <row r="90" spans="7:10">
      <c r="H90" s="12"/>
    </row>
    <row r="91" spans="7:10">
      <c r="H91" s="12"/>
    </row>
    <row r="92" spans="7:10">
      <c r="H92" s="12"/>
    </row>
    <row r="93" spans="7:10">
      <c r="G93" s="12"/>
      <c r="H93" s="12"/>
      <c r="I93" s="12"/>
      <c r="J93" s="12"/>
    </row>
    <row r="94" spans="7:10">
      <c r="G94" s="12"/>
      <c r="H94" s="12"/>
      <c r="I94" s="12"/>
      <c r="J94" s="12"/>
    </row>
    <row r="95" spans="7:10">
      <c r="G95" s="12"/>
      <c r="H95" s="12"/>
      <c r="I95" s="12"/>
      <c r="J95" s="12"/>
    </row>
    <row r="96" spans="7:10">
      <c r="G96" s="12"/>
      <c r="H96" s="12"/>
      <c r="I96" s="12"/>
      <c r="J96" s="12"/>
    </row>
    <row r="97" spans="7:10">
      <c r="G97" s="12"/>
      <c r="H97" s="12"/>
      <c r="I97" s="12"/>
      <c r="J97" s="12"/>
    </row>
    <row r="98" spans="7:10">
      <c r="G98" s="12"/>
      <c r="H98" s="12"/>
      <c r="I98" s="12"/>
      <c r="J98" s="12"/>
    </row>
    <row r="99" spans="7:10">
      <c r="G99" s="12"/>
      <c r="H99" s="12"/>
      <c r="I99" s="12"/>
      <c r="J99" s="12"/>
    </row>
    <row r="100" spans="7:10">
      <c r="G100" s="12"/>
      <c r="H100" s="12"/>
      <c r="I100" s="12"/>
      <c r="J100" s="12"/>
    </row>
    <row r="101" spans="7:10">
      <c r="G101" s="12"/>
      <c r="H101" s="12"/>
      <c r="I101" s="12"/>
      <c r="J101" s="12"/>
    </row>
    <row r="102" spans="7:10">
      <c r="G102" s="12"/>
      <c r="H102" s="12"/>
      <c r="I102" s="12"/>
      <c r="J102" s="12"/>
    </row>
    <row r="103" spans="7:10">
      <c r="G103" s="12"/>
      <c r="H103" s="12"/>
      <c r="I103" s="12"/>
      <c r="J103" s="12"/>
    </row>
    <row r="104" spans="7:10">
      <c r="G104" s="12"/>
      <c r="H104" s="12"/>
      <c r="I104" s="12"/>
      <c r="J104" s="12"/>
    </row>
    <row r="105" spans="7:10">
      <c r="G105" s="12"/>
      <c r="H105" s="12"/>
      <c r="I105" s="12"/>
      <c r="J105" s="12"/>
    </row>
    <row r="106" spans="7:10">
      <c r="G106" s="12"/>
      <c r="H106" s="12"/>
      <c r="I106" s="12"/>
      <c r="J106" s="12"/>
    </row>
    <row r="107" spans="7:10">
      <c r="G107" s="12"/>
      <c r="H107" s="12"/>
      <c r="I107" s="12"/>
      <c r="J107" s="12"/>
    </row>
    <row r="108" spans="7:10">
      <c r="G108" s="12"/>
      <c r="H108" s="12"/>
      <c r="I108" s="12"/>
      <c r="J108" s="12"/>
    </row>
    <row r="109" spans="7:10">
      <c r="G109" s="12"/>
      <c r="H109" s="12"/>
      <c r="I109" s="12"/>
      <c r="J109" s="12"/>
    </row>
    <row r="110" spans="7:10">
      <c r="G110" s="12"/>
      <c r="H110" s="12"/>
      <c r="I110" s="12"/>
      <c r="J110" s="12"/>
    </row>
    <row r="111" spans="7:10">
      <c r="G111" s="12"/>
      <c r="H111" s="12"/>
      <c r="I111" s="12"/>
      <c r="J111" s="12"/>
    </row>
    <row r="112" spans="7:10">
      <c r="G112" s="12"/>
      <c r="H112" s="12"/>
      <c r="I112" s="12"/>
      <c r="J112" s="12"/>
    </row>
    <row r="113" spans="7:10">
      <c r="G113" s="12"/>
      <c r="H113" s="12"/>
      <c r="I113" s="12"/>
      <c r="J113" s="12"/>
    </row>
    <row r="114" spans="7:10">
      <c r="G114" s="12"/>
      <c r="H114" s="12"/>
      <c r="I114" s="12"/>
      <c r="J114" s="12"/>
    </row>
    <row r="115" spans="7:10">
      <c r="G115" s="12"/>
      <c r="H115" s="12"/>
      <c r="I115" s="12"/>
      <c r="J115" s="12"/>
    </row>
    <row r="116" spans="7:10">
      <c r="G116" s="12"/>
      <c r="H116" s="12"/>
      <c r="I116" s="12"/>
      <c r="J116" s="12"/>
    </row>
    <row r="117" spans="7:10">
      <c r="G117" s="12"/>
      <c r="H117" s="12"/>
      <c r="I117" s="12"/>
      <c r="J117" s="12"/>
    </row>
    <row r="118" spans="7:10">
      <c r="G118" s="12"/>
      <c r="H118" s="12"/>
      <c r="I118" s="12"/>
      <c r="J118" s="12"/>
    </row>
    <row r="119" spans="7:10">
      <c r="G119" s="12"/>
      <c r="H119" s="12"/>
      <c r="I119" s="12"/>
      <c r="J119" s="12"/>
    </row>
    <row r="120" spans="7:10">
      <c r="G120" s="12"/>
      <c r="H120" s="12"/>
      <c r="I120" s="12"/>
      <c r="J120" s="12"/>
    </row>
    <row r="121" spans="7:10">
      <c r="G121" s="12"/>
      <c r="H121" s="12"/>
      <c r="I121" s="12"/>
      <c r="J121" s="12"/>
    </row>
    <row r="122" spans="7:10">
      <c r="G122" s="12"/>
      <c r="H122" s="12"/>
      <c r="I122" s="12"/>
      <c r="J122" s="12"/>
    </row>
    <row r="123" spans="7:10">
      <c r="G123" s="12"/>
      <c r="H123" s="12"/>
      <c r="I123" s="12"/>
      <c r="J123" s="12"/>
    </row>
    <row r="124" spans="7:10">
      <c r="G124" s="12"/>
      <c r="H124" s="12"/>
      <c r="I124" s="12"/>
      <c r="J124" s="12"/>
    </row>
    <row r="125" spans="7:10">
      <c r="G125" s="12"/>
      <c r="H125" s="12"/>
      <c r="I125" s="12"/>
      <c r="J125" s="12"/>
    </row>
    <row r="126" spans="7:10">
      <c r="G126" s="12"/>
      <c r="H126" s="12"/>
      <c r="I126" s="12"/>
      <c r="J126" s="12"/>
    </row>
    <row r="127" spans="7:10">
      <c r="G127" s="12"/>
      <c r="H127" s="12"/>
      <c r="I127" s="12"/>
      <c r="J127" s="12"/>
    </row>
    <row r="128" spans="7:10">
      <c r="G128" s="12"/>
      <c r="H128" s="12"/>
      <c r="I128" s="12"/>
      <c r="J128" s="12"/>
    </row>
    <row r="129" spans="7:10">
      <c r="G129" s="12"/>
      <c r="H129" s="12"/>
      <c r="I129" s="12"/>
      <c r="J129" s="12"/>
    </row>
    <row r="130" spans="7:10">
      <c r="G130" s="12"/>
      <c r="H130" s="12"/>
      <c r="I130" s="12"/>
      <c r="J130" s="12"/>
    </row>
    <row r="131" spans="7:10">
      <c r="G131" s="12"/>
      <c r="H131" s="12"/>
      <c r="I131" s="12"/>
      <c r="J131" s="12"/>
    </row>
    <row r="132" spans="7:10">
      <c r="G132" s="12"/>
      <c r="H132" s="12"/>
      <c r="I132" s="12"/>
      <c r="J132" s="12"/>
    </row>
    <row r="133" spans="7:10">
      <c r="G133" s="12"/>
      <c r="H133" s="12"/>
      <c r="I133" s="12"/>
      <c r="J133" s="12"/>
    </row>
    <row r="134" spans="7:10">
      <c r="G134" s="12"/>
      <c r="H134" s="12"/>
      <c r="I134" s="12"/>
      <c r="J134" s="12"/>
    </row>
    <row r="135" spans="7:10">
      <c r="G135" s="12"/>
      <c r="H135" s="12"/>
      <c r="I135" s="12"/>
      <c r="J135" s="12"/>
    </row>
    <row r="136" spans="7:10">
      <c r="G136" s="12"/>
      <c r="H136" s="12"/>
      <c r="I136" s="12"/>
      <c r="J136" s="12"/>
    </row>
    <row r="137" spans="7:10">
      <c r="G137" s="12"/>
      <c r="H137" s="12"/>
      <c r="I137" s="12"/>
      <c r="J137" s="12"/>
    </row>
    <row r="138" spans="7:10">
      <c r="G138" s="12"/>
      <c r="H138" s="12"/>
      <c r="I138" s="12"/>
      <c r="J138" s="12"/>
    </row>
    <row r="139" spans="7:10">
      <c r="G139" s="12"/>
      <c r="H139" s="12"/>
      <c r="I139" s="12"/>
      <c r="J139" s="12"/>
    </row>
    <row r="140" spans="7:10">
      <c r="G140" s="12"/>
      <c r="H140" s="12"/>
      <c r="I140" s="12"/>
      <c r="J140" s="12"/>
    </row>
    <row r="141" spans="7:10">
      <c r="G141" s="12"/>
      <c r="H141" s="12"/>
      <c r="I141" s="12"/>
      <c r="J141" s="12"/>
    </row>
    <row r="142" spans="7:10">
      <c r="G142" s="12"/>
      <c r="H142" s="12"/>
      <c r="I142" s="12"/>
      <c r="J142" s="12"/>
    </row>
    <row r="143" spans="7:10">
      <c r="G143" s="12"/>
      <c r="H143" s="12"/>
      <c r="I143" s="12"/>
      <c r="J143" s="12"/>
    </row>
    <row r="144" spans="7:10">
      <c r="G144" s="12"/>
      <c r="H144" s="12"/>
      <c r="I144" s="12"/>
      <c r="J144" s="12"/>
    </row>
    <row r="145" spans="7:10">
      <c r="G145" s="12"/>
      <c r="H145" s="12"/>
      <c r="I145" s="12"/>
      <c r="J145" s="12"/>
    </row>
    <row r="146" spans="7:10">
      <c r="G146" s="12"/>
      <c r="H146" s="12"/>
      <c r="I146" s="12"/>
      <c r="J146" s="12"/>
    </row>
    <row r="147" spans="7:10">
      <c r="G147" s="12"/>
      <c r="H147" s="12"/>
      <c r="I147" s="12"/>
      <c r="J147" s="12"/>
    </row>
    <row r="148" spans="7:10">
      <c r="G148" s="12"/>
      <c r="H148" s="12"/>
      <c r="I148" s="12"/>
      <c r="J148" s="12"/>
    </row>
    <row r="149" spans="7:10">
      <c r="G149" s="12"/>
      <c r="H149" s="12"/>
      <c r="I149" s="12"/>
      <c r="J149" s="12"/>
    </row>
    <row r="150" spans="7:10">
      <c r="G150" s="12"/>
      <c r="H150" s="12"/>
      <c r="I150" s="12"/>
      <c r="J150" s="12"/>
    </row>
    <row r="151" spans="7:10">
      <c r="G151" s="12"/>
      <c r="H151" s="12"/>
      <c r="I151" s="12"/>
      <c r="J151" s="12"/>
    </row>
    <row r="152" spans="7:10">
      <c r="G152" s="12"/>
      <c r="H152" s="12"/>
      <c r="I152" s="12"/>
      <c r="J152" s="12"/>
    </row>
    <row r="153" spans="7:10">
      <c r="G153" s="12"/>
      <c r="H153" s="12"/>
      <c r="I153" s="12"/>
      <c r="J153" s="12"/>
    </row>
    <row r="154" spans="7:10">
      <c r="G154" s="12"/>
      <c r="H154" s="12"/>
      <c r="I154" s="12"/>
      <c r="J154" s="12"/>
    </row>
    <row r="155" spans="7:10">
      <c r="G155" s="12"/>
      <c r="H155" s="12"/>
      <c r="I155" s="12"/>
      <c r="J155" s="12"/>
    </row>
    <row r="156" spans="7:10">
      <c r="G156" s="12"/>
      <c r="H156" s="12"/>
      <c r="I156" s="12"/>
      <c r="J156" s="12"/>
    </row>
    <row r="157" spans="7:10">
      <c r="G157" s="12"/>
      <c r="H157" s="12"/>
      <c r="I157" s="12"/>
      <c r="J157" s="12"/>
    </row>
    <row r="158" spans="7:10">
      <c r="G158" s="12"/>
      <c r="H158" s="12"/>
      <c r="I158" s="12"/>
      <c r="J158" s="12"/>
    </row>
  </sheetData>
  <mergeCells count="20">
    <mergeCell ref="A2:H2"/>
    <mergeCell ref="A6:B6"/>
    <mergeCell ref="D6:E6"/>
    <mergeCell ref="E8:G8"/>
    <mergeCell ref="A35:K35"/>
    <mergeCell ref="I8:K8"/>
    <mergeCell ref="A4:C4"/>
    <mergeCell ref="A31:A33"/>
    <mergeCell ref="B32:B33"/>
    <mergeCell ref="C32:C33"/>
    <mergeCell ref="D32:D33"/>
    <mergeCell ref="E32:E33"/>
    <mergeCell ref="F32:F33"/>
    <mergeCell ref="J56:L56"/>
    <mergeCell ref="G32:G33"/>
    <mergeCell ref="M8:S8"/>
    <mergeCell ref="M6:N6"/>
    <mergeCell ref="C56:E56"/>
    <mergeCell ref="F56:I56"/>
    <mergeCell ref="A46:K46"/>
  </mergeCells>
  <phoneticPr fontId="3" type="noConversion"/>
  <dataValidations count="4">
    <dataValidation type="list" allowBlank="1" showInputMessage="1" showErrorMessage="1" sqref="C6">
      <formula1>$A$36:$A$40</formula1>
    </dataValidation>
    <dataValidation type="list" allowBlank="1" showInputMessage="1" showErrorMessage="1" sqref="F6:F7">
      <formula1>$C$36:$C$44</formula1>
    </dataValidation>
    <dataValidation type="list" allowBlank="1" showInputMessage="1" showErrorMessage="1" sqref="J6">
      <formula1>$A$48:$A$53</formula1>
    </dataValidation>
    <dataValidation type="list" allowBlank="1" showInputMessage="1" showErrorMessage="1" sqref="O6">
      <formula1>$A$57:$A$60</formula1>
    </dataValidation>
  </dataValidations>
  <pageMargins left="0.75" right="0.75" top="1" bottom="1" header="0.5" footer="0.5"/>
  <ignoredErrors>
    <ignoredError sqref="K14" formula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view="pageLayout" workbookViewId="0"/>
  </sheetViews>
  <sheetFormatPr baseColWidth="10" defaultRowHeight="13"/>
  <sheetData/>
  <sheetCalcPr fullCalcOnLoad="1"/>
  <phoneticPr fontId="3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Denso North America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Baker</dc:creator>
  <cp:lastModifiedBy>Adam McQuillen</cp:lastModifiedBy>
  <cp:lastPrinted>2011-06-17T19:36:32Z</cp:lastPrinted>
  <dcterms:created xsi:type="dcterms:W3CDTF">2011-05-18T18:37:33Z</dcterms:created>
  <dcterms:modified xsi:type="dcterms:W3CDTF">2012-05-14T17:04:47Z</dcterms:modified>
</cp:coreProperties>
</file>